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軍鳳 ~\月報---\2.公墓及納骨塔使用情形月報表\110年度\110.-基本資料表-墓政\"/>
    </mc:Choice>
  </mc:AlternateContent>
  <bookViews>
    <workbookView xWindow="0" yWindow="0" windowWidth="28800" windowHeight="11730"/>
  </bookViews>
  <sheets>
    <sheet name="墓政" sheetId="2" r:id="rId1"/>
  </sheets>
  <definedNames>
    <definedName name="_xlnm.Print_Area" localSheetId="0">墓政!$A$1:$W$60</definedName>
  </definedNames>
  <calcPr calcId="152511"/>
</workbook>
</file>

<file path=xl/calcChain.xml><?xml version="1.0" encoding="utf-8"?>
<calcChain xmlns="http://schemas.openxmlformats.org/spreadsheetml/2006/main">
  <c r="K59" i="2" l="1"/>
  <c r="N18" i="2" l="1"/>
  <c r="N55" i="2" l="1"/>
  <c r="G7" i="2" l="1"/>
  <c r="I7" i="2"/>
  <c r="L56" i="2" l="1"/>
  <c r="I59" i="2"/>
  <c r="H59" i="2"/>
  <c r="W59" i="2" s="1"/>
  <c r="N5" i="2" l="1"/>
  <c r="O6" i="2" l="1"/>
  <c r="O47" i="2" l="1"/>
  <c r="O30" i="2"/>
  <c r="O19" i="2"/>
  <c r="O24" i="2"/>
  <c r="P24" i="2" s="1"/>
  <c r="O48" i="2"/>
  <c r="O13" i="2"/>
  <c r="O45" i="2"/>
  <c r="E53" i="2"/>
  <c r="E38" i="2"/>
  <c r="E24" i="2"/>
  <c r="E48" i="2"/>
  <c r="E5" i="2"/>
  <c r="E13" i="2"/>
  <c r="E45" i="2"/>
  <c r="N30" i="2" l="1"/>
  <c r="N29" i="2"/>
  <c r="N28" i="2"/>
  <c r="N27" i="2"/>
  <c r="N26" i="2"/>
  <c r="N25" i="2"/>
  <c r="P17" i="2" l="1"/>
  <c r="G51" i="2" l="1"/>
  <c r="N53" i="2" l="1"/>
  <c r="N51" i="2" l="1"/>
  <c r="N50" i="2"/>
  <c r="E30" i="2" l="1"/>
  <c r="F30" i="2" s="1"/>
  <c r="I51" i="2" l="1"/>
  <c r="N6" i="2" l="1"/>
  <c r="I45" i="2" l="1"/>
  <c r="N23" i="2" l="1"/>
  <c r="P53" i="2"/>
  <c r="P54" i="2"/>
  <c r="G53" i="2" l="1"/>
  <c r="G54" i="2"/>
  <c r="I54" i="2"/>
  <c r="I53" i="2"/>
  <c r="L57" i="2"/>
  <c r="D57" i="2"/>
  <c r="F53" i="2"/>
  <c r="W55" i="2" l="1"/>
  <c r="W54" i="2"/>
  <c r="W53" i="2"/>
  <c r="W51" i="2"/>
  <c r="W50" i="2"/>
  <c r="W49" i="2"/>
  <c r="W48" i="2"/>
  <c r="W47" i="2"/>
  <c r="W46" i="2"/>
  <c r="W45" i="2"/>
  <c r="W44" i="2"/>
  <c r="W43" i="2"/>
  <c r="W42" i="2"/>
  <c r="W41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V56" i="2"/>
  <c r="W5" i="2"/>
  <c r="F25" i="2" l="1"/>
  <c r="P29" i="2"/>
  <c r="P28" i="2"/>
  <c r="P27" i="2"/>
  <c r="P26" i="2"/>
  <c r="P25" i="2"/>
  <c r="F13" i="2" l="1"/>
  <c r="F24" i="2"/>
  <c r="N13" i="2" l="1"/>
  <c r="Q12" i="2" l="1"/>
  <c r="N49" i="2" l="1"/>
  <c r="G49" i="2" l="1"/>
  <c r="K8" i="2" l="1"/>
  <c r="N35" i="2" l="1"/>
  <c r="I55" i="2"/>
  <c r="G55" i="2"/>
  <c r="I50" i="2"/>
  <c r="G50" i="2"/>
  <c r="I49" i="2"/>
  <c r="I48" i="2"/>
  <c r="I47" i="2"/>
  <c r="I43" i="2"/>
  <c r="G43" i="2"/>
  <c r="I42" i="2"/>
  <c r="G42" i="2"/>
  <c r="I38" i="2"/>
  <c r="G38" i="2"/>
  <c r="I35" i="2"/>
  <c r="G35" i="2"/>
  <c r="I30" i="2"/>
  <c r="G30" i="2"/>
  <c r="I25" i="2"/>
  <c r="G25" i="2"/>
  <c r="I24" i="2"/>
  <c r="G24" i="2"/>
  <c r="I23" i="2"/>
  <c r="G23" i="2"/>
  <c r="I13" i="2"/>
  <c r="G13" i="2"/>
  <c r="G17" i="2"/>
  <c r="I21" i="2"/>
  <c r="I20" i="2"/>
  <c r="I19" i="2"/>
  <c r="I18" i="2"/>
  <c r="I17" i="2"/>
  <c r="G21" i="2"/>
  <c r="G20" i="2"/>
  <c r="G19" i="2"/>
  <c r="G18" i="2"/>
  <c r="G11" i="2"/>
  <c r="I10" i="2"/>
  <c r="G10" i="2"/>
  <c r="K25" i="2" l="1"/>
  <c r="K13" i="2"/>
  <c r="I6" i="2"/>
  <c r="G6" i="2"/>
  <c r="I5" i="2"/>
  <c r="G5" i="2"/>
  <c r="K5" i="2" l="1"/>
  <c r="N48" i="2"/>
  <c r="N47" i="2"/>
  <c r="N45" i="2"/>
  <c r="M44" i="2"/>
  <c r="N43" i="2"/>
  <c r="N42" i="2"/>
  <c r="N38" i="2"/>
  <c r="N34" i="2"/>
  <c r="N36" i="2" s="1"/>
  <c r="K33" i="2"/>
  <c r="K32" i="2"/>
  <c r="K31" i="2"/>
  <c r="N33" i="2"/>
  <c r="N32" i="2"/>
  <c r="N31" i="2"/>
  <c r="N24" i="2"/>
  <c r="M22" i="2"/>
  <c r="M56" i="2" s="1"/>
  <c r="L22" i="2"/>
  <c r="N21" i="2"/>
  <c r="N20" i="2"/>
  <c r="N19" i="2"/>
  <c r="N17" i="2"/>
  <c r="N16" i="2"/>
  <c r="N15" i="2"/>
  <c r="M12" i="2"/>
  <c r="L12" i="2"/>
  <c r="N11" i="2"/>
  <c r="N10" i="2"/>
  <c r="N8" i="2"/>
  <c r="K55" i="2"/>
  <c r="K51" i="2"/>
  <c r="K50" i="2"/>
  <c r="K49" i="2"/>
  <c r="K48" i="2"/>
  <c r="K47" i="2"/>
  <c r="K46" i="2"/>
  <c r="K45" i="2"/>
  <c r="I44" i="2"/>
  <c r="G44" i="2"/>
  <c r="K43" i="2"/>
  <c r="K42" i="2"/>
  <c r="I41" i="2"/>
  <c r="G41" i="2"/>
  <c r="K38" i="2"/>
  <c r="K37" i="2"/>
  <c r="G36" i="2"/>
  <c r="I36" i="2"/>
  <c r="K35" i="2"/>
  <c r="K34" i="2"/>
  <c r="K18" i="2"/>
  <c r="G12" i="2"/>
  <c r="I12" i="2"/>
  <c r="K11" i="2"/>
  <c r="K10" i="2"/>
  <c r="K6" i="2"/>
  <c r="N7" i="2"/>
  <c r="D12" i="2"/>
  <c r="E22" i="2"/>
  <c r="E56" i="2" s="1"/>
  <c r="D22" i="2"/>
  <c r="D56" i="2" s="1"/>
  <c r="F18" i="2"/>
  <c r="E12" i="2"/>
  <c r="F12" i="2"/>
  <c r="I56" i="2" l="1"/>
  <c r="N12" i="2"/>
  <c r="K12" i="2"/>
  <c r="K36" i="2"/>
  <c r="K44" i="2"/>
  <c r="N22" i="2"/>
  <c r="N41" i="2"/>
  <c r="N9" i="2"/>
  <c r="N44" i="2"/>
  <c r="N56" i="2" l="1"/>
  <c r="K30" i="2"/>
  <c r="K24" i="2"/>
  <c r="K23" i="2"/>
  <c r="G22" i="2"/>
  <c r="I22" i="2"/>
  <c r="K21" i="2"/>
  <c r="K20" i="2"/>
  <c r="K19" i="2"/>
  <c r="K17" i="2"/>
  <c r="F55" i="2"/>
  <c r="F51" i="2"/>
  <c r="F50" i="2"/>
  <c r="F49" i="2"/>
  <c r="F48" i="2"/>
  <c r="F47" i="2"/>
  <c r="F16" i="2"/>
  <c r="F15" i="2"/>
  <c r="F45" i="2"/>
  <c r="F43" i="2"/>
  <c r="F42" i="2"/>
  <c r="F37" i="2"/>
  <c r="F38" i="2"/>
  <c r="F21" i="2"/>
  <c r="F20" i="2"/>
  <c r="F19" i="2"/>
  <c r="F17" i="2"/>
  <c r="K22" i="2" l="1"/>
  <c r="F44" i="2"/>
  <c r="F41" i="2"/>
  <c r="F8" i="2"/>
  <c r="K7" i="2"/>
  <c r="F7" i="2"/>
  <c r="F6" i="2"/>
  <c r="F5" i="2"/>
  <c r="F9" i="2" l="1"/>
  <c r="K9" i="2"/>
  <c r="Q41" i="2"/>
  <c r="P19" i="2" l="1"/>
  <c r="O12" i="2" l="1"/>
  <c r="P11" i="2"/>
  <c r="T56" i="2" l="1"/>
  <c r="S56" i="2"/>
  <c r="R56" i="2"/>
  <c r="P55" i="2"/>
  <c r="P50" i="2"/>
  <c r="P48" i="2"/>
  <c r="P47" i="2"/>
  <c r="P45" i="2"/>
  <c r="P44" i="2"/>
  <c r="O44" i="2"/>
  <c r="Q43" i="2"/>
  <c r="Q42" i="2"/>
  <c r="O41" i="2"/>
  <c r="P38" i="2"/>
  <c r="P41" i="2" s="1"/>
  <c r="O36" i="2"/>
  <c r="F36" i="2"/>
  <c r="P35" i="2"/>
  <c r="P36" i="2" s="1"/>
  <c r="Q34" i="2"/>
  <c r="Q36" i="2" s="1"/>
  <c r="Q33" i="2"/>
  <c r="Q32" i="2"/>
  <c r="P30" i="2"/>
  <c r="P23" i="2"/>
  <c r="P22" i="2"/>
  <c r="O22" i="2"/>
  <c r="F22" i="2"/>
  <c r="Q21" i="2"/>
  <c r="Q20" i="2"/>
  <c r="P13" i="2"/>
  <c r="P10" i="2"/>
  <c r="P12" i="2" s="1"/>
  <c r="O9" i="2"/>
  <c r="Q8" i="2"/>
  <c r="Q9" i="2" s="1"/>
  <c r="P6" i="2"/>
  <c r="P9" i="2" s="1"/>
  <c r="P5" i="2"/>
  <c r="Q22" i="2" l="1"/>
  <c r="Q56" i="2" s="1"/>
  <c r="O56" i="2"/>
  <c r="P56" i="2"/>
  <c r="W56" i="2"/>
  <c r="F56" i="2"/>
  <c r="K41" i="2"/>
  <c r="Q44" i="2"/>
  <c r="K53" i="2" l="1"/>
  <c r="K56" i="2" s="1"/>
  <c r="G56" i="2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V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有政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人力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106</t>
        </r>
        <r>
          <rPr>
            <sz val="12"/>
            <color indexed="81"/>
            <rFont val="細明體"/>
            <family val="3"/>
            <charset val="136"/>
          </rPr>
          <t>由奠禮堂改為懷德堂</t>
        </r>
      </text>
    </comment>
    <comment ref="I5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含杉林舊塔遷至新
塔數量</t>
        </r>
        <r>
          <rPr>
            <sz val="12"/>
            <color indexed="81"/>
            <rFont val="Tahoma"/>
            <family val="2"/>
          </rPr>
          <t>2525</t>
        </r>
      </text>
    </comment>
  </commentList>
</comments>
</file>

<file path=xl/sharedStrings.xml><?xml version="1.0" encoding="utf-8"?>
<sst xmlns="http://schemas.openxmlformats.org/spreadsheetml/2006/main" count="127" uniqueCount="88">
  <si>
    <t>納骨塔</t>
    <phoneticPr fontId="1" type="noConversion"/>
  </si>
  <si>
    <t>已容納</t>
    <phoneticPr fontId="1" type="noConversion"/>
  </si>
  <si>
    <t>職工</t>
    <phoneticPr fontId="1" type="noConversion"/>
  </si>
  <si>
    <t>約僱</t>
    <phoneticPr fontId="1" type="noConversion"/>
  </si>
  <si>
    <t>業助</t>
    <phoneticPr fontId="1" type="noConversion"/>
  </si>
  <si>
    <t>小計</t>
    <phoneticPr fontId="1" type="noConversion"/>
  </si>
  <si>
    <t>合計</t>
    <phoneticPr fontId="1" type="noConversion"/>
  </si>
  <si>
    <t>樓層</t>
    <phoneticPr fontId="1" type="noConversion"/>
  </si>
  <si>
    <t>完工
年度</t>
    <phoneticPr fontId="1" type="noConversion"/>
  </si>
  <si>
    <t>可容納</t>
    <phoneticPr fontId="1" type="noConversion"/>
  </si>
  <si>
    <t>尚未使用</t>
    <phoneticPr fontId="1" type="noConversion"/>
  </si>
  <si>
    <t>神主牌</t>
    <phoneticPr fontId="1" type="noConversion"/>
  </si>
  <si>
    <t>納骨塔服務人員統計</t>
    <phoneticPr fontId="1" type="noConversion"/>
  </si>
  <si>
    <t>總數</t>
    <phoneticPr fontId="1" type="noConversion"/>
  </si>
  <si>
    <t>骨骸</t>
    <phoneticPr fontId="1" type="noConversion"/>
  </si>
  <si>
    <t>骨灰</t>
    <phoneticPr fontId="1" type="noConversion"/>
  </si>
  <si>
    <t>已供奉</t>
    <phoneticPr fontId="1" type="noConversion"/>
  </si>
  <si>
    <t>空位</t>
    <phoneticPr fontId="1" type="noConversion"/>
  </si>
  <si>
    <t>旗津生命紀念館
(西教櫃位828櫃)</t>
    <phoneticPr fontId="1" type="noConversion"/>
  </si>
  <si>
    <t>地上3樓</t>
    <phoneticPr fontId="1" type="noConversion"/>
  </si>
  <si>
    <t>安樂堂</t>
    <phoneticPr fontId="1" type="noConversion"/>
  </si>
  <si>
    <t>地上3樓
地下1樓</t>
    <phoneticPr fontId="1" type="noConversion"/>
  </si>
  <si>
    <t>鼎金塔1、2樓</t>
    <phoneticPr fontId="1" type="noConversion"/>
  </si>
  <si>
    <t>地上2樓</t>
    <phoneticPr fontId="1" type="noConversion"/>
  </si>
  <si>
    <t>鼎金塔地下室(開架式)</t>
    <phoneticPr fontId="1" type="noConversion"/>
  </si>
  <si>
    <t>鳳山拷潭納骨堂</t>
    <phoneticPr fontId="1" type="noConversion"/>
  </si>
  <si>
    <t>林園區(無)</t>
    <phoneticPr fontId="1" type="noConversion"/>
  </si>
  <si>
    <t>-</t>
    <phoneticPr fontId="1" type="noConversion"/>
  </si>
  <si>
    <t>大寮區(無)</t>
    <phoneticPr fontId="1" type="noConversion"/>
  </si>
  <si>
    <t>大樹第一納骨塔
(西教櫃位288櫃)</t>
    <phoneticPr fontId="1" type="noConversion"/>
  </si>
  <si>
    <t>仁武懷仁堂</t>
    <phoneticPr fontId="1" type="noConversion"/>
  </si>
  <si>
    <t>地上1樓</t>
    <phoneticPr fontId="1" type="noConversion"/>
  </si>
  <si>
    <t>仁武懷德堂</t>
    <phoneticPr fontId="1" type="noConversion"/>
  </si>
  <si>
    <t>仁武第一公墓納骨堂</t>
    <phoneticPr fontId="1" type="noConversion"/>
  </si>
  <si>
    <t>地上5樓</t>
    <phoneticPr fontId="1" type="noConversion"/>
  </si>
  <si>
    <t>仁武第八公墓納骨堂</t>
    <phoneticPr fontId="1" type="noConversion"/>
  </si>
  <si>
    <t>大社納骨塔慈恩堂</t>
    <phoneticPr fontId="1" type="noConversion"/>
  </si>
  <si>
    <t>鳥松納骨堂</t>
    <phoneticPr fontId="1" type="noConversion"/>
  </si>
  <si>
    <t>岡山大莊納骨塔
(西教櫃位1,044櫃)</t>
    <phoneticPr fontId="1" type="noConversion"/>
  </si>
  <si>
    <t>燕巢區(無)</t>
    <phoneticPr fontId="1" type="noConversion"/>
  </si>
  <si>
    <t>田寮區(無)</t>
    <phoneticPr fontId="1" type="noConversion"/>
  </si>
  <si>
    <t>阿蓮區(無)</t>
    <phoneticPr fontId="1" type="noConversion"/>
  </si>
  <si>
    <t>路竹第一納骨塔(開架式)</t>
    <phoneticPr fontId="1" type="noConversion"/>
  </si>
  <si>
    <t>地上2樓
地下1樓</t>
    <phoneticPr fontId="1" type="noConversion"/>
  </si>
  <si>
    <t>路竹第二納骨塔
(西教櫃位342櫃)</t>
    <phoneticPr fontId="1" type="noConversion"/>
  </si>
  <si>
    <t>湖內第一納骨塔(開架式)</t>
    <phoneticPr fontId="1" type="noConversion"/>
  </si>
  <si>
    <t>湖內第二納骨塔</t>
    <phoneticPr fontId="1" type="noConversion"/>
  </si>
  <si>
    <t>茄萣第二納骨堂</t>
    <phoneticPr fontId="1" type="noConversion"/>
  </si>
  <si>
    <t>茄萣第三納骨堂</t>
    <phoneticPr fontId="1" type="noConversion"/>
  </si>
  <si>
    <t>101年</t>
    <phoneticPr fontId="1" type="noConversion"/>
  </si>
  <si>
    <t>彌陀納骨堂</t>
    <phoneticPr fontId="1" type="noConversion"/>
  </si>
  <si>
    <t>永安區(無)</t>
    <phoneticPr fontId="1" type="noConversion"/>
  </si>
  <si>
    <t>104年</t>
    <phoneticPr fontId="1" type="noConversion"/>
  </si>
  <si>
    <t>梓官納骨堂</t>
    <phoneticPr fontId="1" type="noConversion"/>
  </si>
  <si>
    <t>105年</t>
    <phoneticPr fontId="1" type="noConversion"/>
  </si>
  <si>
    <t>旗山第一納骨堂</t>
    <phoneticPr fontId="1" type="noConversion"/>
  </si>
  <si>
    <t>地上4樓</t>
    <phoneticPr fontId="1" type="noConversion"/>
  </si>
  <si>
    <t>106年</t>
    <phoneticPr fontId="1" type="noConversion"/>
  </si>
  <si>
    <t>美濃納骨堂</t>
    <phoneticPr fontId="1" type="noConversion"/>
  </si>
  <si>
    <t>六龜納骨堂</t>
    <phoneticPr fontId="1" type="noConversion"/>
  </si>
  <si>
    <t>甲仙納骨塔</t>
    <phoneticPr fontId="1" type="noConversion"/>
  </si>
  <si>
    <t>內門納骨堂
(西教櫃位504櫃)</t>
    <phoneticPr fontId="1" type="noConversion"/>
  </si>
  <si>
    <t>合計(29座)</t>
    <phoneticPr fontId="1" type="noConversion"/>
  </si>
  <si>
    <t>開架式</t>
    <phoneticPr fontId="1" type="noConversion"/>
  </si>
  <si>
    <t>合計</t>
    <phoneticPr fontId="1" type="noConversion"/>
  </si>
  <si>
    <t>深水慈暉堂</t>
    <phoneticPr fontId="1" type="noConversion"/>
  </si>
  <si>
    <t>深水慈恩堂</t>
    <phoneticPr fontId="1" type="noConversion"/>
  </si>
  <si>
    <t>地上5樓
地下1樓</t>
    <phoneticPr fontId="1" type="noConversion"/>
  </si>
  <si>
    <t>橋頭慈恩堂納骨塔
(西教櫃位216櫃)</t>
    <phoneticPr fontId="1" type="noConversion"/>
  </si>
  <si>
    <t>委外</t>
    <phoneticPr fontId="1" type="noConversion"/>
  </si>
  <si>
    <t xml:space="preserve">地上3樓
</t>
    <phoneticPr fontId="1" type="noConversion"/>
  </si>
  <si>
    <t>杉林生命紀念館</t>
    <phoneticPr fontId="1" type="noConversion"/>
  </si>
  <si>
    <t>108年</t>
    <phoneticPr fontId="1" type="noConversion"/>
  </si>
  <si>
    <t>合計</t>
    <phoneticPr fontId="10" type="noConversion"/>
  </si>
  <si>
    <t>102年</t>
    <phoneticPr fontId="1" type="noConversion"/>
  </si>
  <si>
    <t>103年</t>
    <phoneticPr fontId="1" type="noConversion"/>
  </si>
  <si>
    <t>107年</t>
    <phoneticPr fontId="1" type="noConversion"/>
  </si>
  <si>
    <t>高雄市殯葬管理處基本資料表(墓政業務)</t>
    <phoneticPr fontId="10" type="noConversion"/>
  </si>
  <si>
    <t>備註：林園、大寮、燕巢、田寮、阿蓮、永安、茂林、桃源及那瑪夏等9區無納骨塔，其中茂林、桃源及那瑪夏等3區103年12月25日改制為原住民自治區。</t>
    <phoneticPr fontId="10" type="noConversion"/>
  </si>
  <si>
    <t>109年</t>
    <phoneticPr fontId="1" type="noConversion"/>
  </si>
  <si>
    <r>
      <t xml:space="preserve">
</t>
    </r>
    <r>
      <rPr>
        <b/>
        <sz val="18"/>
        <rFont val="微軟正黑體"/>
        <family val="2"/>
        <charset val="136"/>
      </rPr>
      <t xml:space="preserve">晉塔統計數
</t>
    </r>
    <r>
      <rPr>
        <sz val="18"/>
        <rFont val="微軟正黑體"/>
        <family val="2"/>
        <charset val="136"/>
      </rPr>
      <t xml:space="preserve">
</t>
    </r>
    <phoneticPr fontId="1" type="noConversion"/>
  </si>
  <si>
    <t>地下1樓</t>
    <phoneticPr fontId="1" type="noConversion"/>
  </si>
  <si>
    <t>地上7樓
地下1樓</t>
    <phoneticPr fontId="1" type="noConversion"/>
  </si>
  <si>
    <t>地上5樓
地下1樓</t>
    <phoneticPr fontId="1" type="noConversion"/>
  </si>
  <si>
    <t>地上6樓
地下1樓</t>
    <phoneticPr fontId="1" type="noConversion"/>
  </si>
  <si>
    <t>職工-1(騰) .雅欣+1 業助</t>
    <phoneticPr fontId="10" type="noConversion"/>
  </si>
  <si>
    <t xml:space="preserve">                                                                                                                                                                            
       統計至110年9月30日資料                                                                                                                                                                                                                                                
                                                                                                                    </t>
    <phoneticPr fontId="10" type="noConversion"/>
  </si>
  <si>
    <t>110年1~9月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</si>
</sst>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20"/>
      <name val="微軟正黑體"/>
      <family val="2"/>
      <charset val="136"/>
    </font>
    <font>
      <sz val="12"/>
      <name val="微軟正黑體"/>
      <family val="2"/>
      <charset val="136"/>
    </font>
    <font>
      <sz val="1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細明體"/>
      <family val="3"/>
      <charset val="136"/>
    </font>
    <font>
      <sz val="9"/>
      <name val="新細明體"/>
      <family val="1"/>
      <charset val="136"/>
      <scheme val="minor"/>
    </font>
    <font>
      <b/>
      <sz val="18"/>
      <name val="微軟正黑體"/>
      <family val="2"/>
      <charset val="136"/>
    </font>
    <font>
      <sz val="18"/>
      <name val="微軟正黑體"/>
      <family val="2"/>
      <charset val="136"/>
    </font>
    <font>
      <sz val="18"/>
      <name val="新細明體"/>
      <family val="1"/>
      <charset val="136"/>
      <scheme val="minor"/>
    </font>
    <font>
      <sz val="18"/>
      <color rgb="FFFF0000"/>
      <name val="微軟正黑體"/>
      <family val="2"/>
      <charset val="136"/>
    </font>
    <font>
      <sz val="18"/>
      <color theme="1"/>
      <name val="新細明體"/>
      <family val="1"/>
      <charset val="136"/>
      <scheme val="minor"/>
    </font>
    <font>
      <b/>
      <sz val="16"/>
      <color rgb="FFFF000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9"/>
      <color indexed="8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41" fontId="12" fillId="0" borderId="7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center" vertical="center"/>
    </xf>
    <xf numFmtId="41" fontId="12" fillId="2" borderId="6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42" xfId="0" applyNumberFormat="1" applyFont="1" applyFill="1" applyBorder="1" applyAlignment="1">
      <alignment horizontal="center" vertical="center"/>
    </xf>
    <xf numFmtId="41" fontId="12" fillId="2" borderId="3" xfId="0" applyNumberFormat="1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horizontal="center" vertical="center"/>
    </xf>
    <xf numFmtId="41" fontId="12" fillId="0" borderId="6" xfId="0" applyNumberFormat="1" applyFont="1" applyFill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41" fontId="12" fillId="0" borderId="40" xfId="0" applyNumberFormat="1" applyFont="1" applyFill="1" applyBorder="1" applyAlignment="1">
      <alignment horizontal="center" vertical="center"/>
    </xf>
    <xf numFmtId="41" fontId="12" fillId="0" borderId="18" xfId="0" applyNumberFormat="1" applyFont="1" applyFill="1" applyBorder="1" applyAlignment="1">
      <alignment horizontal="center" vertical="center"/>
    </xf>
    <xf numFmtId="41" fontId="12" fillId="2" borderId="21" xfId="0" applyNumberFormat="1" applyFont="1" applyFill="1" applyBorder="1" applyAlignment="1">
      <alignment horizontal="center" vertical="center"/>
    </xf>
    <xf numFmtId="41" fontId="12" fillId="0" borderId="62" xfId="0" applyNumberFormat="1" applyFont="1" applyFill="1" applyBorder="1" applyAlignment="1">
      <alignment horizontal="center" vertical="center"/>
    </xf>
    <xf numFmtId="41" fontId="12" fillId="0" borderId="35" xfId="0" applyNumberFormat="1" applyFont="1" applyFill="1" applyBorder="1" applyAlignment="1">
      <alignment horizontal="center" vertical="center"/>
    </xf>
    <xf numFmtId="41" fontId="12" fillId="2" borderId="9" xfId="0" applyNumberFormat="1" applyFont="1" applyFill="1" applyBorder="1" applyAlignment="1">
      <alignment horizontal="center" vertical="center"/>
    </xf>
    <xf numFmtId="41" fontId="12" fillId="0" borderId="21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2" borderId="8" xfId="0" applyNumberFormat="1" applyFont="1" applyFill="1" applyBorder="1" applyAlignment="1">
      <alignment horizontal="center" vertical="center"/>
    </xf>
    <xf numFmtId="41" fontId="12" fillId="2" borderId="13" xfId="0" applyNumberFormat="1" applyFont="1" applyFill="1" applyBorder="1" applyAlignment="1">
      <alignment horizontal="center" vertical="center"/>
    </xf>
    <xf numFmtId="41" fontId="12" fillId="0" borderId="30" xfId="0" applyNumberFormat="1" applyFont="1" applyFill="1" applyBorder="1" applyAlignment="1">
      <alignment horizontal="center" vertical="center"/>
    </xf>
    <xf numFmtId="41" fontId="12" fillId="0" borderId="28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41" fontId="12" fillId="2" borderId="11" xfId="0" applyNumberFormat="1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41" fontId="12" fillId="2" borderId="45" xfId="0" applyNumberFormat="1" applyFont="1" applyFill="1" applyBorder="1" applyAlignment="1">
      <alignment horizontal="center" vertical="center"/>
    </xf>
    <xf numFmtId="41" fontId="12" fillId="2" borderId="12" xfId="0" applyNumberFormat="1" applyFont="1" applyFill="1" applyBorder="1" applyAlignment="1">
      <alignment horizontal="center" vertical="center"/>
    </xf>
    <xf numFmtId="41" fontId="12" fillId="2" borderId="22" xfId="0" applyNumberFormat="1" applyFont="1" applyFill="1" applyBorder="1" applyAlignment="1">
      <alignment horizontal="center" vertical="center"/>
    </xf>
    <xf numFmtId="41" fontId="12" fillId="2" borderId="39" xfId="0" applyNumberFormat="1" applyFont="1" applyFill="1" applyBorder="1" applyAlignment="1">
      <alignment horizontal="center" vertical="center"/>
    </xf>
    <xf numFmtId="41" fontId="12" fillId="2" borderId="26" xfId="0" applyNumberFormat="1" applyFont="1" applyFill="1" applyBorder="1" applyAlignment="1">
      <alignment horizontal="center" vertical="center"/>
    </xf>
    <xf numFmtId="41" fontId="12" fillId="2" borderId="23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41" fontId="12" fillId="2" borderId="56" xfId="0" applyNumberFormat="1" applyFont="1" applyFill="1" applyBorder="1" applyAlignment="1">
      <alignment horizontal="center" vertical="center"/>
    </xf>
    <xf numFmtId="41" fontId="12" fillId="0" borderId="48" xfId="0" applyNumberFormat="1" applyFont="1" applyFill="1" applyBorder="1" applyAlignment="1">
      <alignment horizontal="center" vertical="center"/>
    </xf>
    <xf numFmtId="41" fontId="12" fillId="0" borderId="81" xfId="0" applyNumberFormat="1" applyFont="1" applyFill="1" applyBorder="1" applyAlignment="1">
      <alignment horizontal="center" vertical="center"/>
    </xf>
    <xf numFmtId="41" fontId="12" fillId="2" borderId="77" xfId="0" applyNumberFormat="1" applyFont="1" applyFill="1" applyBorder="1" applyAlignment="1">
      <alignment horizontal="center" vertical="center"/>
    </xf>
    <xf numFmtId="41" fontId="12" fillId="0" borderId="83" xfId="0" applyNumberFormat="1" applyFont="1" applyFill="1" applyBorder="1" applyAlignment="1">
      <alignment horizontal="center" vertical="center"/>
    </xf>
    <xf numFmtId="41" fontId="12" fillId="0" borderId="43" xfId="0" applyNumberFormat="1" applyFont="1" applyFill="1" applyBorder="1" applyAlignment="1">
      <alignment horizontal="center" vertical="center"/>
    </xf>
    <xf numFmtId="41" fontId="12" fillId="0" borderId="56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41" fontId="12" fillId="2" borderId="20" xfId="0" applyNumberFormat="1" applyFont="1" applyFill="1" applyBorder="1" applyAlignment="1">
      <alignment horizontal="center" vertical="center"/>
    </xf>
    <xf numFmtId="41" fontId="12" fillId="0" borderId="64" xfId="0" applyNumberFormat="1" applyFont="1" applyFill="1" applyBorder="1" applyAlignment="1">
      <alignment horizontal="center" vertical="center"/>
    </xf>
    <xf numFmtId="41" fontId="12" fillId="0" borderId="66" xfId="0" applyNumberFormat="1" applyFont="1" applyFill="1" applyBorder="1" applyAlignment="1">
      <alignment horizontal="center" vertical="center"/>
    </xf>
    <xf numFmtId="41" fontId="12" fillId="2" borderId="19" xfId="0" applyNumberFormat="1" applyFont="1" applyFill="1" applyBorder="1" applyAlignment="1">
      <alignment horizontal="center" vertical="center"/>
    </xf>
    <xf numFmtId="41" fontId="12" fillId="0" borderId="33" xfId="0" applyNumberFormat="1" applyFont="1" applyFill="1" applyBorder="1" applyAlignment="1">
      <alignment horizontal="center" vertical="center"/>
    </xf>
    <xf numFmtId="41" fontId="12" fillId="0" borderId="24" xfId="0" applyNumberFormat="1" applyFont="1" applyFill="1" applyBorder="1" applyAlignment="1">
      <alignment horizontal="center" vertical="center"/>
    </xf>
    <xf numFmtId="41" fontId="12" fillId="0" borderId="20" xfId="0" applyNumberFormat="1" applyFont="1" applyFill="1" applyBorder="1" applyAlignment="1">
      <alignment horizontal="center" vertical="center"/>
    </xf>
    <xf numFmtId="41" fontId="12" fillId="2" borderId="10" xfId="0" applyNumberFormat="1" applyFont="1" applyFill="1" applyBorder="1" applyAlignment="1">
      <alignment horizontal="center" vertical="center"/>
    </xf>
    <xf numFmtId="41" fontId="12" fillId="2" borderId="25" xfId="0" applyNumberFormat="1" applyFont="1" applyFill="1" applyBorder="1" applyAlignment="1">
      <alignment horizontal="center" vertical="center"/>
    </xf>
    <xf numFmtId="41" fontId="12" fillId="2" borderId="60" xfId="0" applyNumberFormat="1" applyFont="1" applyFill="1" applyBorder="1" applyAlignment="1">
      <alignment horizontal="center" vertical="center"/>
    </xf>
    <xf numFmtId="41" fontId="12" fillId="2" borderId="80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1" fontId="12" fillId="0" borderId="86" xfId="0" applyNumberFormat="1" applyFont="1" applyFill="1" applyBorder="1" applyAlignment="1">
      <alignment horizontal="center" vertical="center"/>
    </xf>
    <xf numFmtId="41" fontId="12" fillId="0" borderId="79" xfId="0" applyNumberFormat="1" applyFont="1" applyFill="1" applyBorder="1" applyAlignment="1">
      <alignment horizontal="center" vertical="center"/>
    </xf>
    <xf numFmtId="41" fontId="12" fillId="2" borderId="16" xfId="0" applyNumberFormat="1" applyFont="1" applyFill="1" applyBorder="1" applyAlignment="1">
      <alignment horizontal="center" vertical="center"/>
    </xf>
    <xf numFmtId="41" fontId="12" fillId="0" borderId="2" xfId="0" applyNumberFormat="1" applyFont="1" applyFill="1" applyBorder="1" applyAlignment="1">
      <alignment horizontal="center" vertical="center"/>
    </xf>
    <xf numFmtId="41" fontId="12" fillId="0" borderId="29" xfId="0" applyNumberFormat="1" applyFont="1" applyFill="1" applyBorder="1" applyAlignment="1">
      <alignment horizontal="center" vertical="center"/>
    </xf>
    <xf numFmtId="41" fontId="12" fillId="0" borderId="31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41" fontId="12" fillId="2" borderId="57" xfId="0" applyNumberFormat="1" applyFont="1" applyFill="1" applyBorder="1" applyAlignment="1">
      <alignment horizontal="center" vertical="center"/>
    </xf>
    <xf numFmtId="41" fontId="12" fillId="0" borderId="84" xfId="0" applyNumberFormat="1" applyFont="1" applyFill="1" applyBorder="1" applyAlignment="1">
      <alignment horizontal="center" vertical="center"/>
    </xf>
    <xf numFmtId="41" fontId="12" fillId="0" borderId="82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2" fillId="2" borderId="31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41" fontId="12" fillId="0" borderId="41" xfId="0" applyNumberFormat="1" applyFont="1" applyFill="1" applyBorder="1" applyAlignment="1">
      <alignment horizontal="center" vertical="center"/>
    </xf>
    <xf numFmtId="41" fontId="12" fillId="0" borderId="57" xfId="0" applyNumberFormat="1" applyFont="1" applyFill="1" applyBorder="1" applyAlignment="1">
      <alignment horizontal="center" vertical="center"/>
    </xf>
    <xf numFmtId="41" fontId="12" fillId="0" borderId="6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41" fontId="12" fillId="2" borderId="53" xfId="0" applyNumberFormat="1" applyFont="1" applyFill="1" applyBorder="1" applyAlignment="1">
      <alignment horizontal="center" vertical="center"/>
    </xf>
    <xf numFmtId="41" fontId="12" fillId="2" borderId="24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41" fontId="12" fillId="2" borderId="42" xfId="0" applyNumberFormat="1" applyFont="1" applyFill="1" applyBorder="1" applyAlignment="1">
      <alignment horizontal="center" vertical="center"/>
    </xf>
    <xf numFmtId="41" fontId="12" fillId="2" borderId="79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41" fontId="12" fillId="2" borderId="84" xfId="0" applyNumberFormat="1" applyFont="1" applyFill="1" applyBorder="1" applyAlignment="1">
      <alignment horizontal="center" vertical="center"/>
    </xf>
    <xf numFmtId="41" fontId="12" fillId="2" borderId="82" xfId="0" applyNumberFormat="1" applyFont="1" applyFill="1" applyBorder="1" applyAlignment="1">
      <alignment horizontal="center" vertical="center"/>
    </xf>
    <xf numFmtId="41" fontId="12" fillId="2" borderId="75" xfId="0" applyNumberFormat="1" applyFont="1" applyFill="1" applyBorder="1" applyAlignment="1">
      <alignment horizontal="center" vertical="center"/>
    </xf>
    <xf numFmtId="41" fontId="12" fillId="2" borderId="41" xfId="0" applyNumberFormat="1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41" fontId="12" fillId="0" borderId="58" xfId="0" applyNumberFormat="1" applyFont="1" applyFill="1" applyBorder="1" applyAlignment="1">
      <alignment horizontal="center" vertical="center"/>
    </xf>
    <xf numFmtId="41" fontId="12" fillId="2" borderId="28" xfId="0" applyNumberFormat="1" applyFont="1" applyFill="1" applyBorder="1" applyAlignment="1">
      <alignment horizontal="center" vertical="center"/>
    </xf>
    <xf numFmtId="0" fontId="12" fillId="2" borderId="95" xfId="0" applyFont="1" applyFill="1" applyBorder="1" applyAlignment="1">
      <alignment horizontal="center" vertical="center"/>
    </xf>
    <xf numFmtId="41" fontId="12" fillId="2" borderId="40" xfId="0" applyNumberFormat="1" applyFont="1" applyFill="1" applyBorder="1" applyAlignment="1">
      <alignment horizontal="center" vertical="center"/>
    </xf>
    <xf numFmtId="41" fontId="12" fillId="2" borderId="18" xfId="0" applyNumberFormat="1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41" fontId="12" fillId="3" borderId="110" xfId="0" applyNumberFormat="1" applyFont="1" applyFill="1" applyBorder="1" applyAlignment="1">
      <alignment horizontal="center" vertical="center"/>
    </xf>
    <xf numFmtId="41" fontId="12" fillId="3" borderId="111" xfId="0" applyNumberFormat="1" applyFont="1" applyFill="1" applyBorder="1" applyAlignment="1">
      <alignment horizontal="right" vertical="center"/>
    </xf>
    <xf numFmtId="41" fontId="12" fillId="3" borderId="112" xfId="0" applyNumberFormat="1" applyFont="1" applyFill="1" applyBorder="1" applyAlignment="1">
      <alignment horizontal="right" vertical="center"/>
    </xf>
    <xf numFmtId="41" fontId="12" fillId="3" borderId="111" xfId="0" applyNumberFormat="1" applyFont="1" applyFill="1" applyBorder="1" applyAlignment="1">
      <alignment horizontal="center" vertical="center"/>
    </xf>
    <xf numFmtId="41" fontId="14" fillId="3" borderId="111" xfId="0" applyNumberFormat="1" applyFont="1" applyFill="1" applyBorder="1" applyAlignment="1">
      <alignment horizontal="center" vertical="center"/>
    </xf>
    <xf numFmtId="41" fontId="12" fillId="3" borderId="114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12" fillId="0" borderId="43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1" fontId="12" fillId="0" borderId="44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1" fontId="12" fillId="0" borderId="79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1" fontId="12" fillId="0" borderId="56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41" fontId="12" fillId="0" borderId="58" xfId="0" applyNumberFormat="1" applyFont="1" applyFill="1" applyBorder="1" applyAlignment="1">
      <alignment horizontal="center" vertical="center"/>
    </xf>
    <xf numFmtId="41" fontId="12" fillId="0" borderId="55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1" fontId="12" fillId="0" borderId="51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1" fontId="12" fillId="2" borderId="59" xfId="0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41" fontId="12" fillId="2" borderId="56" xfId="0" applyNumberFormat="1" applyFont="1" applyFill="1" applyBorder="1" applyAlignment="1">
      <alignment horizontal="center" vertical="center"/>
    </xf>
    <xf numFmtId="41" fontId="12" fillId="2" borderId="31" xfId="0" applyNumberFormat="1" applyFont="1" applyFill="1" applyBorder="1" applyAlignment="1">
      <alignment horizontal="center" vertical="center"/>
    </xf>
    <xf numFmtId="41" fontId="12" fillId="2" borderId="57" xfId="0" applyNumberFormat="1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41" fontId="12" fillId="0" borderId="24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1" fontId="12" fillId="0" borderId="81" xfId="0" applyNumberFormat="1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41" fontId="12" fillId="2" borderId="20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41" fontId="12" fillId="2" borderId="77" xfId="0" applyNumberFormat="1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41" fontId="12" fillId="0" borderId="53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right" wrapText="1"/>
    </xf>
    <xf numFmtId="0" fontId="4" fillId="0" borderId="71" xfId="0" applyFont="1" applyFill="1" applyBorder="1" applyAlignment="1">
      <alignment horizontal="right"/>
    </xf>
    <xf numFmtId="0" fontId="12" fillId="0" borderId="61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Border="1" applyAlignment="1">
      <alignment vertical="center"/>
    </xf>
    <xf numFmtId="0" fontId="12" fillId="0" borderId="90" xfId="0" applyFont="1" applyBorder="1" applyAlignment="1">
      <alignment horizontal="center" vertical="center"/>
    </xf>
    <xf numFmtId="41" fontId="12" fillId="0" borderId="5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41" fontId="12" fillId="0" borderId="40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41" fontId="12" fillId="0" borderId="18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1" fontId="12" fillId="0" borderId="30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1" fontId="12" fillId="0" borderId="42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41" fontId="12" fillId="0" borderId="35" xfId="0" applyNumberFormat="1" applyFont="1" applyFill="1" applyBorder="1" applyAlignment="1">
      <alignment horizontal="center" vertical="center"/>
    </xf>
    <xf numFmtId="41" fontId="12" fillId="0" borderId="67" xfId="0" applyNumberFormat="1" applyFont="1" applyFill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41" fontId="12" fillId="0" borderId="32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1" fontId="12" fillId="2" borderId="70" xfId="0" applyNumberFormat="1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41" fontId="12" fillId="2" borderId="44" xfId="0" applyNumberFormat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41" fontId="12" fillId="2" borderId="43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1" fontId="12" fillId="2" borderId="106" xfId="0" applyNumberFormat="1" applyFont="1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41" fontId="12" fillId="0" borderId="83" xfId="0" applyNumberFormat="1" applyFont="1" applyFill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41" fontId="12" fillId="2" borderId="3" xfId="0" applyNumberFormat="1" applyFont="1" applyFill="1" applyBorder="1" applyAlignment="1">
      <alignment horizontal="center" vertical="center"/>
    </xf>
    <xf numFmtId="41" fontId="12" fillId="2" borderId="75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1" fontId="12" fillId="0" borderId="72" xfId="0" applyNumberFormat="1" applyFont="1" applyFill="1" applyBorder="1" applyAlignment="1">
      <alignment horizontal="center" vertical="center"/>
    </xf>
    <xf numFmtId="41" fontId="12" fillId="0" borderId="50" xfId="0" applyNumberFormat="1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2" fillId="3" borderId="108" xfId="0" applyFont="1" applyFill="1" applyBorder="1" applyAlignment="1">
      <alignment horizontal="center" vertical="center" wrapText="1"/>
    </xf>
    <xf numFmtId="0" fontId="12" fillId="3" borderId="109" xfId="0" applyFont="1" applyFill="1" applyBorder="1" applyAlignment="1">
      <alignment horizontal="center" vertical="center"/>
    </xf>
    <xf numFmtId="41" fontId="12" fillId="0" borderId="104" xfId="0" applyNumberFormat="1" applyFont="1" applyFill="1" applyBorder="1" applyAlignment="1">
      <alignment horizontal="center" vertical="center"/>
    </xf>
    <xf numFmtId="41" fontId="12" fillId="2" borderId="58" xfId="0" applyNumberFormat="1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41" fontId="12" fillId="2" borderId="79" xfId="0" applyNumberFormat="1" applyFont="1" applyFill="1" applyBorder="1" applyAlignment="1">
      <alignment horizontal="center" vertical="center"/>
    </xf>
    <xf numFmtId="41" fontId="12" fillId="2" borderId="26" xfId="0" applyNumberFormat="1" applyFont="1" applyFill="1" applyBorder="1" applyAlignment="1">
      <alignment horizontal="center" vertical="center"/>
    </xf>
    <xf numFmtId="41" fontId="12" fillId="0" borderId="33" xfId="0" applyNumberFormat="1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41" fontId="12" fillId="2" borderId="19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1" fontId="12" fillId="0" borderId="20" xfId="0" applyNumberFormat="1" applyFont="1" applyFill="1" applyBorder="1" applyAlignment="1">
      <alignment horizontal="center" vertical="center"/>
    </xf>
    <xf numFmtId="41" fontId="12" fillId="0" borderId="82" xfId="0" applyNumberFormat="1" applyFont="1" applyFill="1" applyBorder="1" applyAlignment="1">
      <alignment horizontal="center" vertical="center"/>
    </xf>
    <xf numFmtId="41" fontId="12" fillId="2" borderId="115" xfId="0" applyNumberFormat="1" applyFont="1" applyFill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41" fontId="12" fillId="2" borderId="81" xfId="0" applyNumberFormat="1" applyFont="1" applyFill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41" fontId="12" fillId="0" borderId="70" xfId="0" applyNumberFormat="1" applyFont="1" applyFill="1" applyBorder="1" applyAlignment="1">
      <alignment horizontal="center" vertical="center"/>
    </xf>
    <xf numFmtId="0" fontId="12" fillId="0" borderId="113" xfId="0" applyFont="1" applyBorder="1" applyAlignment="1">
      <alignment vertical="center" wrapText="1"/>
    </xf>
    <xf numFmtId="0" fontId="15" fillId="0" borderId="113" xfId="0" applyFont="1" applyBorder="1" applyAlignment="1">
      <alignment vertical="center"/>
    </xf>
    <xf numFmtId="0" fontId="14" fillId="3" borderId="102" xfId="0" applyFont="1" applyFill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41" fontId="14" fillId="3" borderId="112" xfId="0" applyNumberFormat="1" applyFont="1" applyFill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3" fontId="12" fillId="2" borderId="91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2" borderId="10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wrapText="1"/>
    </xf>
    <xf numFmtId="0" fontId="13" fillId="0" borderId="88" xfId="0" applyFont="1" applyBorder="1" applyAlignment="1">
      <alignment horizontal="center" wrapText="1"/>
    </xf>
    <xf numFmtId="0" fontId="13" fillId="0" borderId="88" xfId="0" applyFont="1" applyBorder="1" applyAlignment="1">
      <alignment horizontal="center" vertical="center" wrapText="1"/>
    </xf>
    <xf numFmtId="41" fontId="12" fillId="2" borderId="50" xfId="0" applyNumberFormat="1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2" fillId="2" borderId="96" xfId="0" applyFont="1" applyFill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tabSelected="1" zoomScale="85" zoomScaleNormal="85" workbookViewId="0">
      <pane xSplit="3" ySplit="4" topLeftCell="M5" activePane="bottomRight" state="frozen"/>
      <selection pane="topRight" activeCell="D1" sqref="D1"/>
      <selection pane="bottomLeft" activeCell="A5" sqref="A5"/>
      <selection pane="bottomRight" activeCell="K59" sqref="K59"/>
    </sheetView>
  </sheetViews>
  <sheetFormatPr defaultColWidth="5.125" defaultRowHeight="15.75" x14ac:dyDescent="0.25"/>
  <cols>
    <col min="1" max="1" width="37.75" style="1" customWidth="1"/>
    <col min="2" max="3" width="17.5" style="1" customWidth="1"/>
    <col min="4" max="4" width="23.125" style="1" customWidth="1"/>
    <col min="5" max="5" width="24" style="1" customWidth="1"/>
    <col min="6" max="6" width="23.625" style="1" customWidth="1"/>
    <col min="7" max="8" width="17.625" style="1" customWidth="1"/>
    <col min="9" max="10" width="17.125" style="1" customWidth="1"/>
    <col min="11" max="11" width="22.875" style="1" customWidth="1"/>
    <col min="12" max="14" width="23.875" style="1" customWidth="1"/>
    <col min="15" max="17" width="19" style="1" customWidth="1"/>
    <col min="18" max="18" width="14.375" style="1" customWidth="1"/>
    <col min="19" max="19" width="15.375" style="1" customWidth="1"/>
    <col min="20" max="20" width="10.5" style="1" customWidth="1"/>
    <col min="21" max="21" width="6" style="1" customWidth="1"/>
    <col min="22" max="22" width="14.375" style="1" customWidth="1"/>
    <col min="23" max="23" width="18.25" style="1" customWidth="1"/>
    <col min="24" max="24" width="17.875" style="1" customWidth="1"/>
    <col min="25" max="25" width="7.75" style="1" customWidth="1"/>
    <col min="26" max="16384" width="5.125" style="1"/>
  </cols>
  <sheetData>
    <row r="1" spans="1:24" ht="41.25" customHeight="1" thickTop="1" thickBot="1" x14ac:dyDescent="0.3">
      <c r="A1" s="175" t="s">
        <v>77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4" ht="27.75" customHeight="1" thickTop="1" thickBot="1" x14ac:dyDescent="0.4">
      <c r="A2" s="176" t="s">
        <v>86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4" ht="24" thickTop="1" x14ac:dyDescent="0.25">
      <c r="A3" s="178" t="s">
        <v>0</v>
      </c>
      <c r="B3" s="200" t="s">
        <v>7</v>
      </c>
      <c r="C3" s="180" t="s">
        <v>8</v>
      </c>
      <c r="D3" s="186" t="s">
        <v>9</v>
      </c>
      <c r="E3" s="187"/>
      <c r="F3" s="188"/>
      <c r="G3" s="186" t="s">
        <v>1</v>
      </c>
      <c r="H3" s="205"/>
      <c r="I3" s="187"/>
      <c r="J3" s="206"/>
      <c r="K3" s="188"/>
      <c r="L3" s="205" t="s">
        <v>10</v>
      </c>
      <c r="M3" s="187"/>
      <c r="N3" s="188"/>
      <c r="O3" s="187" t="s">
        <v>11</v>
      </c>
      <c r="P3" s="187"/>
      <c r="Q3" s="188"/>
      <c r="R3" s="197" t="s">
        <v>12</v>
      </c>
      <c r="S3" s="198"/>
      <c r="T3" s="198"/>
      <c r="U3" s="198"/>
      <c r="V3" s="198"/>
      <c r="W3" s="199"/>
    </row>
    <row r="4" spans="1:24" ht="26.25" thickBot="1" x14ac:dyDescent="0.3">
      <c r="A4" s="179"/>
      <c r="B4" s="181"/>
      <c r="C4" s="181"/>
      <c r="D4" s="4" t="s">
        <v>14</v>
      </c>
      <c r="E4" s="5" t="s">
        <v>15</v>
      </c>
      <c r="F4" s="6" t="s">
        <v>6</v>
      </c>
      <c r="G4" s="189" t="s">
        <v>14</v>
      </c>
      <c r="H4" s="151"/>
      <c r="I4" s="201" t="s">
        <v>15</v>
      </c>
      <c r="J4" s="151"/>
      <c r="K4" s="6" t="s">
        <v>64</v>
      </c>
      <c r="L4" s="7" t="s">
        <v>14</v>
      </c>
      <c r="M4" s="5" t="s">
        <v>15</v>
      </c>
      <c r="N4" s="8" t="s">
        <v>6</v>
      </c>
      <c r="O4" s="9" t="s">
        <v>13</v>
      </c>
      <c r="P4" s="10" t="s">
        <v>16</v>
      </c>
      <c r="Q4" s="11" t="s">
        <v>17</v>
      </c>
      <c r="R4" s="4" t="s">
        <v>3</v>
      </c>
      <c r="S4" s="5" t="s">
        <v>2</v>
      </c>
      <c r="T4" s="201" t="s">
        <v>4</v>
      </c>
      <c r="U4" s="151"/>
      <c r="V4" s="12" t="s">
        <v>69</v>
      </c>
      <c r="W4" s="13" t="s">
        <v>5</v>
      </c>
    </row>
    <row r="5" spans="1:24" ht="48" thickTop="1" thickBot="1" x14ac:dyDescent="0.3">
      <c r="A5" s="14" t="s">
        <v>18</v>
      </c>
      <c r="B5" s="15" t="s">
        <v>19</v>
      </c>
      <c r="C5" s="15">
        <v>104</v>
      </c>
      <c r="D5" s="16">
        <v>4712</v>
      </c>
      <c r="E5" s="17">
        <f>10854+459</f>
        <v>11313</v>
      </c>
      <c r="F5" s="18">
        <f>SUM(D5:E5)</f>
        <v>16025</v>
      </c>
      <c r="G5" s="146">
        <f>D5-L5</f>
        <v>4586</v>
      </c>
      <c r="H5" s="147"/>
      <c r="I5" s="207">
        <f>E5-M5</f>
        <v>10726</v>
      </c>
      <c r="J5" s="147"/>
      <c r="K5" s="18">
        <f>SUM(G5:I5)</f>
        <v>15312</v>
      </c>
      <c r="L5" s="19">
        <v>126</v>
      </c>
      <c r="M5" s="20">
        <v>587</v>
      </c>
      <c r="N5" s="21">
        <f>SUM(L5:M5)</f>
        <v>713</v>
      </c>
      <c r="O5" s="22">
        <v>2174</v>
      </c>
      <c r="P5" s="17">
        <f>O5-Q5</f>
        <v>2170</v>
      </c>
      <c r="Q5" s="23">
        <v>4</v>
      </c>
      <c r="R5" s="16"/>
      <c r="S5" s="17">
        <v>2</v>
      </c>
      <c r="T5" s="140"/>
      <c r="U5" s="141"/>
      <c r="V5" s="24">
        <v>2</v>
      </c>
      <c r="W5" s="18">
        <f>SUM(R5:V5)</f>
        <v>4</v>
      </c>
      <c r="X5" s="3"/>
    </row>
    <row r="6" spans="1:24" ht="47.25" thickTop="1" x14ac:dyDescent="0.25">
      <c r="A6" s="25" t="s">
        <v>20</v>
      </c>
      <c r="B6" s="26" t="s">
        <v>21</v>
      </c>
      <c r="C6" s="26">
        <v>72</v>
      </c>
      <c r="D6" s="27">
        <v>256</v>
      </c>
      <c r="E6" s="28">
        <v>12519</v>
      </c>
      <c r="F6" s="29">
        <f>SUM(D6:E6)</f>
        <v>12775</v>
      </c>
      <c r="G6" s="148">
        <f t="shared" ref="G6" si="0">D6-L6</f>
        <v>248</v>
      </c>
      <c r="H6" s="149"/>
      <c r="I6" s="208">
        <f t="shared" ref="I6" si="1">E6-M6</f>
        <v>12512</v>
      </c>
      <c r="J6" s="209"/>
      <c r="K6" s="29">
        <f>SUM(G6:I6)</f>
        <v>12760</v>
      </c>
      <c r="L6" s="30">
        <v>8</v>
      </c>
      <c r="M6" s="31">
        <v>7</v>
      </c>
      <c r="N6" s="32">
        <f>SUM(L6:M6)</f>
        <v>15</v>
      </c>
      <c r="O6" s="28">
        <f>1033+430+602</f>
        <v>2065</v>
      </c>
      <c r="P6" s="28">
        <f>O6-Q6</f>
        <v>1131</v>
      </c>
      <c r="Q6" s="33">
        <v>934</v>
      </c>
      <c r="R6" s="183">
        <v>1</v>
      </c>
      <c r="S6" s="195"/>
      <c r="T6" s="163">
        <v>2</v>
      </c>
      <c r="U6" s="164"/>
      <c r="V6" s="137">
        <v>1</v>
      </c>
      <c r="W6" s="152">
        <f t="shared" ref="W6:W14" si="2">SUM(R6:V6)</f>
        <v>4</v>
      </c>
    </row>
    <row r="7" spans="1:24" ht="26.25" customHeight="1" x14ac:dyDescent="0.25">
      <c r="A7" s="34" t="s">
        <v>22</v>
      </c>
      <c r="B7" s="34" t="s">
        <v>23</v>
      </c>
      <c r="C7" s="158">
        <v>72</v>
      </c>
      <c r="D7" s="35">
        <v>772</v>
      </c>
      <c r="E7" s="36">
        <v>628</v>
      </c>
      <c r="F7" s="37">
        <f>SUM(D7:E7)</f>
        <v>1400</v>
      </c>
      <c r="G7" s="148">
        <f t="shared" ref="G7" si="3">D7-L7</f>
        <v>740</v>
      </c>
      <c r="H7" s="211"/>
      <c r="I7" s="210">
        <f t="shared" ref="I7" si="4">E7-M7</f>
        <v>618</v>
      </c>
      <c r="J7" s="211"/>
      <c r="K7" s="37">
        <f>SUM(G7:I7)</f>
        <v>1358</v>
      </c>
      <c r="L7" s="35">
        <v>32</v>
      </c>
      <c r="M7" s="36">
        <v>10</v>
      </c>
      <c r="N7" s="38">
        <f>SUM(L7:M7)</f>
        <v>42</v>
      </c>
      <c r="O7" s="39">
        <v>0</v>
      </c>
      <c r="P7" s="39">
        <v>0</v>
      </c>
      <c r="Q7" s="40">
        <v>0</v>
      </c>
      <c r="R7" s="183"/>
      <c r="S7" s="195"/>
      <c r="T7" s="202"/>
      <c r="U7" s="166"/>
      <c r="V7" s="138"/>
      <c r="W7" s="153">
        <f t="shared" si="2"/>
        <v>0</v>
      </c>
    </row>
    <row r="8" spans="1:24" ht="31.5" customHeight="1" x14ac:dyDescent="0.25">
      <c r="A8" s="41" t="s">
        <v>24</v>
      </c>
      <c r="B8" s="41" t="s">
        <v>81</v>
      </c>
      <c r="C8" s="182"/>
      <c r="D8" s="148">
        <v>1810</v>
      </c>
      <c r="E8" s="212"/>
      <c r="F8" s="37">
        <f>SUM(D8)</f>
        <v>1810</v>
      </c>
      <c r="G8" s="148">
        <v>607</v>
      </c>
      <c r="H8" s="149"/>
      <c r="I8" s="210">
        <v>800</v>
      </c>
      <c r="J8" s="149"/>
      <c r="K8" s="37">
        <f>SUM(G8:I8)</f>
        <v>1407</v>
      </c>
      <c r="L8" s="226">
        <v>403</v>
      </c>
      <c r="M8" s="228"/>
      <c r="N8" s="42">
        <f>SUM(L8)</f>
        <v>403</v>
      </c>
      <c r="O8" s="36">
        <v>0</v>
      </c>
      <c r="P8" s="39">
        <v>0</v>
      </c>
      <c r="Q8" s="43">
        <f>O8-P8</f>
        <v>0</v>
      </c>
      <c r="R8" s="184"/>
      <c r="S8" s="196"/>
      <c r="T8" s="203"/>
      <c r="U8" s="166"/>
      <c r="V8" s="138"/>
      <c r="W8" s="153">
        <f t="shared" si="2"/>
        <v>0</v>
      </c>
    </row>
    <row r="9" spans="1:24" ht="26.25" thickBot="1" x14ac:dyDescent="0.3">
      <c r="A9" s="44" t="s">
        <v>6</v>
      </c>
      <c r="B9" s="44"/>
      <c r="C9" s="44"/>
      <c r="D9" s="45"/>
      <c r="E9" s="46"/>
      <c r="F9" s="47">
        <f>SUM(F6:F8)</f>
        <v>15985</v>
      </c>
      <c r="G9" s="150"/>
      <c r="H9" s="151"/>
      <c r="I9" s="240"/>
      <c r="J9" s="151"/>
      <c r="K9" s="47">
        <f>SUM(K6:K8)</f>
        <v>15525</v>
      </c>
      <c r="L9" s="48"/>
      <c r="M9" s="49"/>
      <c r="N9" s="50">
        <f>SUM(N6:N8)</f>
        <v>460</v>
      </c>
      <c r="O9" s="46">
        <f t="shared" ref="O9:Q9" si="5">SUM(O6:O8)</f>
        <v>2065</v>
      </c>
      <c r="P9" s="46">
        <f t="shared" si="5"/>
        <v>1131</v>
      </c>
      <c r="Q9" s="47">
        <f t="shared" si="5"/>
        <v>934</v>
      </c>
      <c r="R9" s="185"/>
      <c r="S9" s="193"/>
      <c r="T9" s="204"/>
      <c r="U9" s="168"/>
      <c r="V9" s="139"/>
      <c r="W9" s="154">
        <f t="shared" si="2"/>
        <v>0</v>
      </c>
    </row>
    <row r="10" spans="1:24" ht="32.25" customHeight="1" thickTop="1" x14ac:dyDescent="0.25">
      <c r="A10" s="51" t="s">
        <v>65</v>
      </c>
      <c r="B10" s="51" t="s">
        <v>23</v>
      </c>
      <c r="C10" s="51">
        <v>75</v>
      </c>
      <c r="D10" s="27">
        <v>0</v>
      </c>
      <c r="E10" s="28">
        <v>3904</v>
      </c>
      <c r="F10" s="29">
        <v>3904</v>
      </c>
      <c r="G10" s="146">
        <f>D10-L10</f>
        <v>0</v>
      </c>
      <c r="H10" s="147"/>
      <c r="I10" s="207">
        <f>E10-M10</f>
        <v>3901</v>
      </c>
      <c r="J10" s="147"/>
      <c r="K10" s="52">
        <f>SUM(G10:I10)</f>
        <v>3901</v>
      </c>
      <c r="L10" s="53"/>
      <c r="M10" s="54">
        <v>3</v>
      </c>
      <c r="N10" s="55">
        <f>SUM(L10:M10)</f>
        <v>3</v>
      </c>
      <c r="O10" s="56">
        <v>80</v>
      </c>
      <c r="P10" s="57">
        <f>O10-Q10</f>
        <v>80</v>
      </c>
      <c r="Q10" s="58">
        <v>0</v>
      </c>
      <c r="R10" s="190"/>
      <c r="S10" s="192">
        <v>3</v>
      </c>
      <c r="T10" s="163"/>
      <c r="U10" s="164"/>
      <c r="V10" s="137"/>
      <c r="W10" s="152">
        <f t="shared" si="2"/>
        <v>3</v>
      </c>
    </row>
    <row r="11" spans="1:24" ht="30.75" customHeight="1" x14ac:dyDescent="0.25">
      <c r="A11" s="59" t="s">
        <v>66</v>
      </c>
      <c r="B11" s="59" t="s">
        <v>23</v>
      </c>
      <c r="C11" s="59">
        <v>75</v>
      </c>
      <c r="D11" s="35">
        <v>616</v>
      </c>
      <c r="E11" s="36">
        <v>0</v>
      </c>
      <c r="F11" s="37">
        <v>616</v>
      </c>
      <c r="G11" s="229">
        <f>D11-L11</f>
        <v>615</v>
      </c>
      <c r="H11" s="209"/>
      <c r="I11" s="210">
        <v>0</v>
      </c>
      <c r="J11" s="149"/>
      <c r="K11" s="60">
        <f>SUM(G11:I11)</f>
        <v>615</v>
      </c>
      <c r="L11" s="61">
        <v>1</v>
      </c>
      <c r="M11" s="62">
        <v>0</v>
      </c>
      <c r="N11" s="63">
        <f>SUM(L11:M11)</f>
        <v>1</v>
      </c>
      <c r="O11" s="64">
        <v>288</v>
      </c>
      <c r="P11" s="65">
        <f>O11-Q11</f>
        <v>165</v>
      </c>
      <c r="Q11" s="66">
        <v>123</v>
      </c>
      <c r="R11" s="185"/>
      <c r="S11" s="193"/>
      <c r="T11" s="203"/>
      <c r="U11" s="166"/>
      <c r="V11" s="138"/>
      <c r="W11" s="153">
        <f t="shared" si="2"/>
        <v>0</v>
      </c>
    </row>
    <row r="12" spans="1:24" ht="26.25" thickBot="1" x14ac:dyDescent="0.3">
      <c r="A12" s="44" t="s">
        <v>6</v>
      </c>
      <c r="B12" s="44"/>
      <c r="C12" s="44"/>
      <c r="D12" s="67">
        <f t="shared" ref="D12:F12" si="6">SUM(D10:D11)</f>
        <v>616</v>
      </c>
      <c r="E12" s="68">
        <f t="shared" si="6"/>
        <v>3904</v>
      </c>
      <c r="F12" s="47">
        <f t="shared" si="6"/>
        <v>4520</v>
      </c>
      <c r="G12" s="150">
        <f t="shared" ref="G12:Q12" si="7">SUM(G10:G11)</f>
        <v>615</v>
      </c>
      <c r="H12" s="151"/>
      <c r="I12" s="240">
        <f t="shared" si="7"/>
        <v>3901</v>
      </c>
      <c r="J12" s="151"/>
      <c r="K12" s="47">
        <f t="shared" si="7"/>
        <v>4516</v>
      </c>
      <c r="L12" s="48">
        <f t="shared" si="7"/>
        <v>1</v>
      </c>
      <c r="M12" s="49">
        <f t="shared" si="7"/>
        <v>3</v>
      </c>
      <c r="N12" s="50">
        <f t="shared" si="7"/>
        <v>4</v>
      </c>
      <c r="O12" s="69">
        <f t="shared" si="7"/>
        <v>368</v>
      </c>
      <c r="P12" s="69">
        <f t="shared" si="7"/>
        <v>245</v>
      </c>
      <c r="Q12" s="70">
        <f t="shared" si="7"/>
        <v>123</v>
      </c>
      <c r="R12" s="191"/>
      <c r="S12" s="194"/>
      <c r="T12" s="204"/>
      <c r="U12" s="168"/>
      <c r="V12" s="139"/>
      <c r="W12" s="154">
        <f t="shared" si="2"/>
        <v>0</v>
      </c>
    </row>
    <row r="13" spans="1:24" ht="16.5" customHeight="1" thickTop="1" x14ac:dyDescent="0.25">
      <c r="A13" s="171" t="s">
        <v>25</v>
      </c>
      <c r="B13" s="155" t="s">
        <v>67</v>
      </c>
      <c r="C13" s="155">
        <v>83</v>
      </c>
      <c r="D13" s="174">
        <v>4939</v>
      </c>
      <c r="E13" s="161">
        <f>29331+858</f>
        <v>30189</v>
      </c>
      <c r="F13" s="152">
        <f>SUM(D13:E14)</f>
        <v>35128</v>
      </c>
      <c r="G13" s="230">
        <f>D13-L13</f>
        <v>4089</v>
      </c>
      <c r="H13" s="164"/>
      <c r="I13" s="163">
        <f>E13-M13</f>
        <v>29141</v>
      </c>
      <c r="J13" s="164"/>
      <c r="K13" s="152">
        <f>SUM(G13:I14)</f>
        <v>33230</v>
      </c>
      <c r="L13" s="134">
        <v>850</v>
      </c>
      <c r="M13" s="131">
        <v>1048</v>
      </c>
      <c r="N13" s="172">
        <f>SUM(L13:M14)</f>
        <v>1898</v>
      </c>
      <c r="O13" s="221">
        <f>2808+528</f>
        <v>3336</v>
      </c>
      <c r="P13" s="131">
        <f>O13-Q13</f>
        <v>3020</v>
      </c>
      <c r="Q13" s="142">
        <v>316</v>
      </c>
      <c r="R13" s="134">
        <v>1</v>
      </c>
      <c r="S13" s="131"/>
      <c r="T13" s="163">
        <v>2</v>
      </c>
      <c r="U13" s="164"/>
      <c r="V13" s="137">
        <v>1</v>
      </c>
      <c r="W13" s="152">
        <f t="shared" si="2"/>
        <v>4</v>
      </c>
    </row>
    <row r="14" spans="1:24" ht="33.75" customHeight="1" thickBot="1" x14ac:dyDescent="0.3">
      <c r="A14" s="157"/>
      <c r="B14" s="157"/>
      <c r="C14" s="157"/>
      <c r="D14" s="136"/>
      <c r="E14" s="133"/>
      <c r="F14" s="144"/>
      <c r="G14" s="231"/>
      <c r="H14" s="168"/>
      <c r="I14" s="167"/>
      <c r="J14" s="168"/>
      <c r="K14" s="144"/>
      <c r="L14" s="136"/>
      <c r="M14" s="133"/>
      <c r="N14" s="173"/>
      <c r="O14" s="222"/>
      <c r="P14" s="133"/>
      <c r="Q14" s="144"/>
      <c r="R14" s="136"/>
      <c r="S14" s="133"/>
      <c r="T14" s="167"/>
      <c r="U14" s="168"/>
      <c r="V14" s="139"/>
      <c r="W14" s="154">
        <f t="shared" si="2"/>
        <v>0</v>
      </c>
    </row>
    <row r="15" spans="1:24" ht="51.75" customHeight="1" thickTop="1" thickBot="1" x14ac:dyDescent="0.3">
      <c r="A15" s="71" t="s">
        <v>26</v>
      </c>
      <c r="B15" s="71" t="s">
        <v>27</v>
      </c>
      <c r="C15" s="71" t="s">
        <v>27</v>
      </c>
      <c r="D15" s="16">
        <v>0</v>
      </c>
      <c r="E15" s="17">
        <v>0</v>
      </c>
      <c r="F15" s="18">
        <f t="shared" ref="F15:F21" si="8">SUM(D15:E15)</f>
        <v>0</v>
      </c>
      <c r="G15" s="145">
        <v>0</v>
      </c>
      <c r="H15" s="141"/>
      <c r="I15" s="140">
        <v>0</v>
      </c>
      <c r="J15" s="141"/>
      <c r="K15" s="18">
        <v>0</v>
      </c>
      <c r="L15" s="72">
        <v>0</v>
      </c>
      <c r="M15" s="73">
        <v>0</v>
      </c>
      <c r="N15" s="74">
        <f t="shared" ref="N15:N21" si="9">SUM(L15:M15)</f>
        <v>0</v>
      </c>
      <c r="O15" s="75">
        <v>0</v>
      </c>
      <c r="P15" s="76">
        <v>0</v>
      </c>
      <c r="Q15" s="77">
        <v>0</v>
      </c>
      <c r="R15" s="16"/>
      <c r="S15" s="17"/>
      <c r="T15" s="140">
        <v>1</v>
      </c>
      <c r="U15" s="141"/>
      <c r="V15" s="24"/>
      <c r="W15" s="18">
        <f>SUM(R15:V15)</f>
        <v>1</v>
      </c>
    </row>
    <row r="16" spans="1:24" ht="38.25" customHeight="1" thickTop="1" thickBot="1" x14ac:dyDescent="0.3">
      <c r="A16" s="78" t="s">
        <v>28</v>
      </c>
      <c r="B16" s="78" t="s">
        <v>27</v>
      </c>
      <c r="C16" s="78" t="s">
        <v>27</v>
      </c>
      <c r="D16" s="16">
        <v>0</v>
      </c>
      <c r="E16" s="17">
        <v>0</v>
      </c>
      <c r="F16" s="18">
        <f t="shared" si="8"/>
        <v>0</v>
      </c>
      <c r="G16" s="145">
        <v>0</v>
      </c>
      <c r="H16" s="141"/>
      <c r="I16" s="140">
        <v>0</v>
      </c>
      <c r="J16" s="141"/>
      <c r="K16" s="79">
        <v>0</v>
      </c>
      <c r="L16" s="80">
        <v>0</v>
      </c>
      <c r="M16" s="81">
        <v>0</v>
      </c>
      <c r="N16" s="74">
        <f t="shared" si="9"/>
        <v>0</v>
      </c>
      <c r="O16" s="17">
        <v>0</v>
      </c>
      <c r="P16" s="17">
        <v>0</v>
      </c>
      <c r="Q16" s="23">
        <v>0</v>
      </c>
      <c r="R16" s="82">
        <v>1</v>
      </c>
      <c r="S16" s="76"/>
      <c r="T16" s="140"/>
      <c r="U16" s="141"/>
      <c r="V16" s="83"/>
      <c r="W16" s="84">
        <f>SUM(R16:V16)</f>
        <v>1</v>
      </c>
    </row>
    <row r="17" spans="1:24" ht="48" thickTop="1" thickBot="1" x14ac:dyDescent="0.3">
      <c r="A17" s="85" t="s">
        <v>29</v>
      </c>
      <c r="B17" s="85" t="s">
        <v>82</v>
      </c>
      <c r="C17" s="71">
        <v>87</v>
      </c>
      <c r="D17" s="16">
        <v>1773</v>
      </c>
      <c r="E17" s="17">
        <v>15384</v>
      </c>
      <c r="F17" s="18">
        <f t="shared" si="8"/>
        <v>17157</v>
      </c>
      <c r="G17" s="145">
        <f>D17-L17</f>
        <v>1031</v>
      </c>
      <c r="H17" s="141"/>
      <c r="I17" s="140">
        <f t="shared" ref="I17:I21" si="10">E17-M17</f>
        <v>14412</v>
      </c>
      <c r="J17" s="141"/>
      <c r="K17" s="18">
        <f>SUM(G17:I17)</f>
        <v>15443</v>
      </c>
      <c r="L17" s="72">
        <v>742</v>
      </c>
      <c r="M17" s="73">
        <v>972</v>
      </c>
      <c r="N17" s="74">
        <f t="shared" si="9"/>
        <v>1714</v>
      </c>
      <c r="O17" s="86">
        <v>1896</v>
      </c>
      <c r="P17" s="86">
        <f>O17-Q17</f>
        <v>1893</v>
      </c>
      <c r="Q17" s="87">
        <v>3</v>
      </c>
      <c r="R17" s="16">
        <v>1</v>
      </c>
      <c r="S17" s="17"/>
      <c r="T17" s="140">
        <v>2</v>
      </c>
      <c r="U17" s="141"/>
      <c r="V17" s="24">
        <v>1</v>
      </c>
      <c r="W17" s="18">
        <f>SUM(R17:V17)</f>
        <v>4</v>
      </c>
    </row>
    <row r="18" spans="1:24" ht="30.75" customHeight="1" thickTop="1" x14ac:dyDescent="0.25">
      <c r="A18" s="51" t="s">
        <v>30</v>
      </c>
      <c r="B18" s="51" t="s">
        <v>31</v>
      </c>
      <c r="C18" s="51">
        <v>79</v>
      </c>
      <c r="D18" s="27">
        <v>50</v>
      </c>
      <c r="E18" s="28">
        <v>1500</v>
      </c>
      <c r="F18" s="29">
        <f t="shared" si="8"/>
        <v>1550</v>
      </c>
      <c r="G18" s="146">
        <f>D18-L18</f>
        <v>50</v>
      </c>
      <c r="H18" s="147"/>
      <c r="I18" s="207">
        <f t="shared" si="10"/>
        <v>1500</v>
      </c>
      <c r="J18" s="147"/>
      <c r="K18" s="52">
        <f>SUM(G18:I18)</f>
        <v>1550</v>
      </c>
      <c r="L18" s="53">
        <v>0</v>
      </c>
      <c r="M18" s="54">
        <v>0</v>
      </c>
      <c r="N18" s="55">
        <f t="shared" si="9"/>
        <v>0</v>
      </c>
      <c r="O18" s="56">
        <v>0</v>
      </c>
      <c r="P18" s="57">
        <v>0</v>
      </c>
      <c r="Q18" s="58">
        <v>0</v>
      </c>
      <c r="R18" s="183">
        <v>1</v>
      </c>
      <c r="S18" s="195"/>
      <c r="T18" s="163">
        <v>2</v>
      </c>
      <c r="U18" s="164"/>
      <c r="V18" s="137">
        <v>1</v>
      </c>
      <c r="W18" s="152">
        <f t="shared" ref="W18:W22" si="11">SUM(R18:V18)</f>
        <v>4</v>
      </c>
    </row>
    <row r="19" spans="1:24" ht="30.75" customHeight="1" x14ac:dyDescent="0.25">
      <c r="A19" s="41" t="s">
        <v>32</v>
      </c>
      <c r="B19" s="41" t="s">
        <v>31</v>
      </c>
      <c r="C19" s="41">
        <v>79</v>
      </c>
      <c r="D19" s="35">
        <v>0</v>
      </c>
      <c r="E19" s="36">
        <v>1408</v>
      </c>
      <c r="F19" s="37">
        <f t="shared" si="8"/>
        <v>1408</v>
      </c>
      <c r="G19" s="148">
        <f>D19-L19</f>
        <v>0</v>
      </c>
      <c r="H19" s="149"/>
      <c r="I19" s="210">
        <f t="shared" si="10"/>
        <v>1341</v>
      </c>
      <c r="J19" s="149"/>
      <c r="K19" s="37">
        <f>SUM(G19:I19)</f>
        <v>1341</v>
      </c>
      <c r="L19" s="88"/>
      <c r="M19" s="89">
        <v>67</v>
      </c>
      <c r="N19" s="42">
        <f t="shared" si="9"/>
        <v>67</v>
      </c>
      <c r="O19" s="36">
        <f>196+360+400</f>
        <v>956</v>
      </c>
      <c r="P19" s="36">
        <f>O19-Q19</f>
        <v>593</v>
      </c>
      <c r="Q19" s="43">
        <v>363</v>
      </c>
      <c r="R19" s="183"/>
      <c r="S19" s="195"/>
      <c r="T19" s="202"/>
      <c r="U19" s="166"/>
      <c r="V19" s="138"/>
      <c r="W19" s="153">
        <f t="shared" si="11"/>
        <v>0</v>
      </c>
      <c r="X19" s="130"/>
    </row>
    <row r="20" spans="1:24" ht="30.75" customHeight="1" x14ac:dyDescent="0.25">
      <c r="A20" s="41" t="s">
        <v>33</v>
      </c>
      <c r="B20" s="41" t="s">
        <v>34</v>
      </c>
      <c r="C20" s="41">
        <v>78</v>
      </c>
      <c r="D20" s="35">
        <v>16592</v>
      </c>
      <c r="E20" s="36">
        <v>0</v>
      </c>
      <c r="F20" s="37">
        <f t="shared" si="8"/>
        <v>16592</v>
      </c>
      <c r="G20" s="148">
        <f>D20-L20</f>
        <v>16043</v>
      </c>
      <c r="H20" s="149"/>
      <c r="I20" s="210">
        <f t="shared" si="10"/>
        <v>0</v>
      </c>
      <c r="J20" s="149"/>
      <c r="K20" s="37">
        <f>SUM(G20:I20)</f>
        <v>16043</v>
      </c>
      <c r="L20" s="88">
        <v>549</v>
      </c>
      <c r="M20" s="89">
        <v>0</v>
      </c>
      <c r="N20" s="42">
        <f t="shared" si="9"/>
        <v>549</v>
      </c>
      <c r="O20" s="36">
        <v>0</v>
      </c>
      <c r="P20" s="39">
        <v>0</v>
      </c>
      <c r="Q20" s="43">
        <f>O20-P20</f>
        <v>0</v>
      </c>
      <c r="R20" s="226"/>
      <c r="S20" s="227"/>
      <c r="T20" s="202"/>
      <c r="U20" s="166"/>
      <c r="V20" s="138"/>
      <c r="W20" s="153">
        <f t="shared" si="11"/>
        <v>0</v>
      </c>
      <c r="X20" s="2"/>
    </row>
    <row r="21" spans="1:24" ht="30.75" customHeight="1" x14ac:dyDescent="0.25">
      <c r="A21" s="41" t="s">
        <v>35</v>
      </c>
      <c r="B21" s="41" t="s">
        <v>19</v>
      </c>
      <c r="C21" s="41">
        <v>82</v>
      </c>
      <c r="D21" s="35">
        <v>3340</v>
      </c>
      <c r="E21" s="36">
        <v>661</v>
      </c>
      <c r="F21" s="37">
        <f t="shared" si="8"/>
        <v>4001</v>
      </c>
      <c r="G21" s="148">
        <f>D21-L21</f>
        <v>2045</v>
      </c>
      <c r="H21" s="149"/>
      <c r="I21" s="210">
        <f t="shared" si="10"/>
        <v>73</v>
      </c>
      <c r="J21" s="149"/>
      <c r="K21" s="37">
        <f>SUM(G21:I21)</f>
        <v>2118</v>
      </c>
      <c r="L21" s="88">
        <v>1295</v>
      </c>
      <c r="M21" s="89">
        <v>588</v>
      </c>
      <c r="N21" s="42">
        <f t="shared" si="9"/>
        <v>1883</v>
      </c>
      <c r="O21" s="36">
        <v>0</v>
      </c>
      <c r="P21" s="36">
        <v>0</v>
      </c>
      <c r="Q21" s="43">
        <f>O21-P21</f>
        <v>0</v>
      </c>
      <c r="R21" s="226"/>
      <c r="S21" s="227"/>
      <c r="T21" s="202"/>
      <c r="U21" s="166"/>
      <c r="V21" s="138"/>
      <c r="W21" s="153">
        <f t="shared" si="11"/>
        <v>0</v>
      </c>
      <c r="X21" s="2"/>
    </row>
    <row r="22" spans="1:24" ht="26.25" thickBot="1" x14ac:dyDescent="0.3">
      <c r="A22" s="44" t="s">
        <v>6</v>
      </c>
      <c r="B22" s="44"/>
      <c r="C22" s="44"/>
      <c r="D22" s="90">
        <f>SUM(D18:D21)</f>
        <v>19982</v>
      </c>
      <c r="E22" s="91">
        <f>SUM(E18:E21)</f>
        <v>3569</v>
      </c>
      <c r="F22" s="47">
        <f t="shared" ref="F22:Q22" si="12">SUM(F18:F21)</f>
        <v>23551</v>
      </c>
      <c r="G22" s="150">
        <f t="shared" ref="G22:N22" si="13">SUM(G18:G21)</f>
        <v>18138</v>
      </c>
      <c r="H22" s="151"/>
      <c r="I22" s="240">
        <f t="shared" si="13"/>
        <v>2914</v>
      </c>
      <c r="J22" s="151"/>
      <c r="K22" s="47">
        <f t="shared" si="13"/>
        <v>21052</v>
      </c>
      <c r="L22" s="48">
        <f t="shared" si="13"/>
        <v>1844</v>
      </c>
      <c r="M22" s="49">
        <f t="shared" si="13"/>
        <v>655</v>
      </c>
      <c r="N22" s="50">
        <f t="shared" si="13"/>
        <v>2499</v>
      </c>
      <c r="O22" s="46">
        <f t="shared" si="12"/>
        <v>956</v>
      </c>
      <c r="P22" s="46">
        <f t="shared" si="12"/>
        <v>593</v>
      </c>
      <c r="Q22" s="47">
        <f t="shared" si="12"/>
        <v>363</v>
      </c>
      <c r="R22" s="174"/>
      <c r="S22" s="161"/>
      <c r="T22" s="247"/>
      <c r="U22" s="168"/>
      <c r="V22" s="139"/>
      <c r="W22" s="154">
        <f t="shared" si="11"/>
        <v>0</v>
      </c>
    </row>
    <row r="23" spans="1:24" ht="55.5" customHeight="1" thickTop="1" thickBot="1" x14ac:dyDescent="0.3">
      <c r="A23" s="78" t="s">
        <v>36</v>
      </c>
      <c r="B23" s="15" t="s">
        <v>83</v>
      </c>
      <c r="C23" s="92">
        <v>92</v>
      </c>
      <c r="D23" s="16">
        <v>0</v>
      </c>
      <c r="E23" s="17">
        <v>24972</v>
      </c>
      <c r="F23" s="93">
        <v>24972</v>
      </c>
      <c r="G23" s="145">
        <f>D23-L23</f>
        <v>0</v>
      </c>
      <c r="H23" s="141"/>
      <c r="I23" s="140">
        <f t="shared" ref="I23:I30" si="14">E23-M23</f>
        <v>16816</v>
      </c>
      <c r="J23" s="141"/>
      <c r="K23" s="84">
        <f t="shared" ref="K23:K35" si="15">SUM(G23:I23)</f>
        <v>16816</v>
      </c>
      <c r="L23" s="19"/>
      <c r="M23" s="20">
        <v>8156</v>
      </c>
      <c r="N23" s="42">
        <f>M23</f>
        <v>8156</v>
      </c>
      <c r="O23" s="76">
        <v>3586</v>
      </c>
      <c r="P23" s="17">
        <f>O23-Q23</f>
        <v>2775</v>
      </c>
      <c r="Q23" s="77">
        <v>811</v>
      </c>
      <c r="R23" s="16"/>
      <c r="S23" s="17">
        <v>1</v>
      </c>
      <c r="T23" s="140">
        <v>5</v>
      </c>
      <c r="U23" s="141"/>
      <c r="V23" s="24"/>
      <c r="W23" s="18">
        <f>SUM(R23:V23)</f>
        <v>6</v>
      </c>
      <c r="X23" s="129" t="s">
        <v>85</v>
      </c>
    </row>
    <row r="24" spans="1:24" ht="54" customHeight="1" thickTop="1" thickBot="1" x14ac:dyDescent="0.3">
      <c r="A24" s="78" t="s">
        <v>37</v>
      </c>
      <c r="B24" s="14" t="s">
        <v>84</v>
      </c>
      <c r="C24" s="14">
        <v>89</v>
      </c>
      <c r="D24" s="16">
        <v>2532</v>
      </c>
      <c r="E24" s="17">
        <f>20219+640</f>
        <v>20859</v>
      </c>
      <c r="F24" s="94">
        <f>SUM(D24:E24)</f>
        <v>23391</v>
      </c>
      <c r="G24" s="145">
        <f>D24-L24</f>
        <v>2341</v>
      </c>
      <c r="H24" s="141"/>
      <c r="I24" s="140">
        <f t="shared" si="14"/>
        <v>16980</v>
      </c>
      <c r="J24" s="141"/>
      <c r="K24" s="18">
        <f t="shared" si="15"/>
        <v>19321</v>
      </c>
      <c r="L24" s="72">
        <v>191</v>
      </c>
      <c r="M24" s="73">
        <v>3879</v>
      </c>
      <c r="N24" s="74">
        <f t="shared" ref="N24:N33" si="16">SUM(L24:M24)</f>
        <v>4070</v>
      </c>
      <c r="O24" s="17">
        <f>2322+900+1079</f>
        <v>4301</v>
      </c>
      <c r="P24" s="17">
        <f>O24-Q24</f>
        <v>3441</v>
      </c>
      <c r="Q24" s="23">
        <v>860</v>
      </c>
      <c r="R24" s="82">
        <v>1</v>
      </c>
      <c r="S24" s="76"/>
      <c r="T24" s="140">
        <v>4</v>
      </c>
      <c r="U24" s="141"/>
      <c r="V24" s="83"/>
      <c r="W24" s="84">
        <f>SUM(R24:V24)</f>
        <v>5</v>
      </c>
    </row>
    <row r="25" spans="1:24" ht="16.5" customHeight="1" thickTop="1" x14ac:dyDescent="0.25">
      <c r="A25" s="155" t="s">
        <v>38</v>
      </c>
      <c r="B25" s="155" t="s">
        <v>67</v>
      </c>
      <c r="C25" s="171">
        <v>94</v>
      </c>
      <c r="D25" s="134">
        <v>0</v>
      </c>
      <c r="E25" s="131">
        <v>21741</v>
      </c>
      <c r="F25" s="152">
        <f>SUM(D25:E28)</f>
        <v>21741</v>
      </c>
      <c r="G25" s="230">
        <f>D25-L25</f>
        <v>0</v>
      </c>
      <c r="H25" s="164"/>
      <c r="I25" s="163">
        <f>E25-M25</f>
        <v>16066</v>
      </c>
      <c r="J25" s="164"/>
      <c r="K25" s="152">
        <f>SUM(G25:I28)</f>
        <v>16066</v>
      </c>
      <c r="L25" s="134">
        <v>0</v>
      </c>
      <c r="M25" s="131">
        <v>5675</v>
      </c>
      <c r="N25" s="172">
        <f t="shared" si="16"/>
        <v>5675</v>
      </c>
      <c r="O25" s="221">
        <v>2096</v>
      </c>
      <c r="P25" s="131">
        <f t="shared" ref="P25:P29" si="17">O25-Q25</f>
        <v>1820</v>
      </c>
      <c r="Q25" s="142">
        <v>276</v>
      </c>
      <c r="R25" s="134">
        <v>1</v>
      </c>
      <c r="S25" s="131"/>
      <c r="T25" s="163">
        <v>3</v>
      </c>
      <c r="U25" s="164"/>
      <c r="V25" s="137"/>
      <c r="W25" s="152">
        <f t="shared" ref="W25:W29" si="18">SUM(R25:V25)</f>
        <v>4</v>
      </c>
    </row>
    <row r="26" spans="1:24" ht="15.75" customHeight="1" x14ac:dyDescent="0.25">
      <c r="A26" s="156"/>
      <c r="B26" s="156"/>
      <c r="C26" s="156"/>
      <c r="D26" s="135"/>
      <c r="E26" s="132"/>
      <c r="F26" s="143"/>
      <c r="G26" s="237"/>
      <c r="H26" s="166"/>
      <c r="I26" s="165"/>
      <c r="J26" s="166"/>
      <c r="K26" s="143"/>
      <c r="L26" s="135"/>
      <c r="M26" s="132"/>
      <c r="N26" s="224">
        <f t="shared" si="16"/>
        <v>0</v>
      </c>
      <c r="O26" s="223"/>
      <c r="P26" s="132">
        <f t="shared" si="17"/>
        <v>0</v>
      </c>
      <c r="Q26" s="143"/>
      <c r="R26" s="135"/>
      <c r="S26" s="132"/>
      <c r="T26" s="165"/>
      <c r="U26" s="166"/>
      <c r="V26" s="138"/>
      <c r="W26" s="153">
        <f t="shared" si="18"/>
        <v>0</v>
      </c>
    </row>
    <row r="27" spans="1:24" ht="15.75" customHeight="1" x14ac:dyDescent="0.25">
      <c r="A27" s="156"/>
      <c r="B27" s="156"/>
      <c r="C27" s="156"/>
      <c r="D27" s="135"/>
      <c r="E27" s="132"/>
      <c r="F27" s="143"/>
      <c r="G27" s="237"/>
      <c r="H27" s="166"/>
      <c r="I27" s="165"/>
      <c r="J27" s="166"/>
      <c r="K27" s="143"/>
      <c r="L27" s="135"/>
      <c r="M27" s="132"/>
      <c r="N27" s="224">
        <f t="shared" si="16"/>
        <v>0</v>
      </c>
      <c r="O27" s="223"/>
      <c r="P27" s="132">
        <f t="shared" si="17"/>
        <v>0</v>
      </c>
      <c r="Q27" s="143"/>
      <c r="R27" s="135"/>
      <c r="S27" s="132"/>
      <c r="T27" s="165"/>
      <c r="U27" s="166"/>
      <c r="V27" s="138"/>
      <c r="W27" s="153">
        <f t="shared" si="18"/>
        <v>0</v>
      </c>
    </row>
    <row r="28" spans="1:24" ht="15.75" customHeight="1" x14ac:dyDescent="0.25">
      <c r="A28" s="156"/>
      <c r="B28" s="156"/>
      <c r="C28" s="156"/>
      <c r="D28" s="135"/>
      <c r="E28" s="132"/>
      <c r="F28" s="143"/>
      <c r="G28" s="237"/>
      <c r="H28" s="166"/>
      <c r="I28" s="165"/>
      <c r="J28" s="166"/>
      <c r="K28" s="143"/>
      <c r="L28" s="135"/>
      <c r="M28" s="132"/>
      <c r="N28" s="224">
        <f t="shared" si="16"/>
        <v>0</v>
      </c>
      <c r="O28" s="223"/>
      <c r="P28" s="132">
        <f t="shared" si="17"/>
        <v>0</v>
      </c>
      <c r="Q28" s="143"/>
      <c r="R28" s="135"/>
      <c r="S28" s="132"/>
      <c r="T28" s="165"/>
      <c r="U28" s="166"/>
      <c r="V28" s="138"/>
      <c r="W28" s="153">
        <f t="shared" si="18"/>
        <v>0</v>
      </c>
    </row>
    <row r="29" spans="1:24" ht="16.5" customHeight="1" thickBot="1" x14ac:dyDescent="0.3">
      <c r="A29" s="157"/>
      <c r="B29" s="157"/>
      <c r="C29" s="157"/>
      <c r="D29" s="136"/>
      <c r="E29" s="133"/>
      <c r="F29" s="144"/>
      <c r="G29" s="231"/>
      <c r="H29" s="168"/>
      <c r="I29" s="167"/>
      <c r="J29" s="168"/>
      <c r="K29" s="144"/>
      <c r="L29" s="136"/>
      <c r="M29" s="133"/>
      <c r="N29" s="225">
        <f t="shared" si="16"/>
        <v>0</v>
      </c>
      <c r="O29" s="222"/>
      <c r="P29" s="133">
        <f t="shared" si="17"/>
        <v>0</v>
      </c>
      <c r="Q29" s="144"/>
      <c r="R29" s="136"/>
      <c r="S29" s="133"/>
      <c r="T29" s="167"/>
      <c r="U29" s="168"/>
      <c r="V29" s="139"/>
      <c r="W29" s="154">
        <f t="shared" si="18"/>
        <v>0</v>
      </c>
    </row>
    <row r="30" spans="1:24" ht="48" thickTop="1" thickBot="1" x14ac:dyDescent="0.3">
      <c r="A30" s="14" t="s">
        <v>68</v>
      </c>
      <c r="B30" s="78" t="s">
        <v>34</v>
      </c>
      <c r="C30" s="78">
        <v>99</v>
      </c>
      <c r="D30" s="16">
        <v>0</v>
      </c>
      <c r="E30" s="17">
        <f>9802+1610</f>
        <v>11412</v>
      </c>
      <c r="F30" s="94">
        <f>SUM(D30:E30)</f>
        <v>11412</v>
      </c>
      <c r="G30" s="234">
        <f>D30-L30</f>
        <v>0</v>
      </c>
      <c r="H30" s="141"/>
      <c r="I30" s="140">
        <f t="shared" si="14"/>
        <v>10832</v>
      </c>
      <c r="J30" s="141"/>
      <c r="K30" s="18">
        <f t="shared" si="15"/>
        <v>10832</v>
      </c>
      <c r="L30" s="72">
        <v>0</v>
      </c>
      <c r="M30" s="73">
        <v>580</v>
      </c>
      <c r="N30" s="74">
        <f t="shared" si="16"/>
        <v>580</v>
      </c>
      <c r="O30" s="17">
        <f>1202+400+465</f>
        <v>2067</v>
      </c>
      <c r="P30" s="17">
        <f>O30-Q30</f>
        <v>1600</v>
      </c>
      <c r="Q30" s="23">
        <v>467</v>
      </c>
      <c r="R30" s="82">
        <v>2</v>
      </c>
      <c r="S30" s="76"/>
      <c r="T30" s="140">
        <v>2</v>
      </c>
      <c r="U30" s="141"/>
      <c r="V30" s="83"/>
      <c r="W30" s="84">
        <f>SUM(R30:V30)</f>
        <v>4</v>
      </c>
    </row>
    <row r="31" spans="1:24" ht="28.5" customHeight="1" thickTop="1" thickBot="1" x14ac:dyDescent="0.3">
      <c r="A31" s="78" t="s">
        <v>39</v>
      </c>
      <c r="B31" s="92" t="s">
        <v>27</v>
      </c>
      <c r="C31" s="92" t="s">
        <v>27</v>
      </c>
      <c r="D31" s="16">
        <v>0</v>
      </c>
      <c r="E31" s="17">
        <v>0</v>
      </c>
      <c r="F31" s="18">
        <v>0</v>
      </c>
      <c r="G31" s="145">
        <v>0</v>
      </c>
      <c r="H31" s="141"/>
      <c r="I31" s="140">
        <v>0</v>
      </c>
      <c r="J31" s="141"/>
      <c r="K31" s="18">
        <f t="shared" si="15"/>
        <v>0</v>
      </c>
      <c r="L31" s="19">
        <v>0</v>
      </c>
      <c r="M31" s="20">
        <v>0</v>
      </c>
      <c r="N31" s="21">
        <f t="shared" si="16"/>
        <v>0</v>
      </c>
      <c r="O31" s="76">
        <v>0</v>
      </c>
      <c r="P31" s="76">
        <v>0</v>
      </c>
      <c r="Q31" s="77">
        <v>0</v>
      </c>
      <c r="R31" s="16"/>
      <c r="S31" s="17"/>
      <c r="T31" s="140">
        <v>1</v>
      </c>
      <c r="U31" s="141"/>
      <c r="V31" s="24"/>
      <c r="W31" s="18">
        <f>SUM(R31:V31)</f>
        <v>1</v>
      </c>
    </row>
    <row r="32" spans="1:24" ht="33.75" customHeight="1" thickTop="1" thickBot="1" x14ac:dyDescent="0.3">
      <c r="A32" s="78" t="s">
        <v>40</v>
      </c>
      <c r="B32" s="78" t="s">
        <v>27</v>
      </c>
      <c r="C32" s="78" t="s">
        <v>27</v>
      </c>
      <c r="D32" s="16">
        <v>0</v>
      </c>
      <c r="E32" s="17">
        <v>0</v>
      </c>
      <c r="F32" s="18">
        <v>0</v>
      </c>
      <c r="G32" s="145">
        <v>0</v>
      </c>
      <c r="H32" s="141"/>
      <c r="I32" s="140">
        <v>0</v>
      </c>
      <c r="J32" s="141"/>
      <c r="K32" s="18">
        <f t="shared" si="15"/>
        <v>0</v>
      </c>
      <c r="L32" s="72">
        <v>0</v>
      </c>
      <c r="M32" s="73">
        <v>0</v>
      </c>
      <c r="N32" s="74">
        <f t="shared" si="16"/>
        <v>0</v>
      </c>
      <c r="O32" s="17">
        <v>0</v>
      </c>
      <c r="P32" s="17">
        <v>0</v>
      </c>
      <c r="Q32" s="23">
        <f>O32-P32</f>
        <v>0</v>
      </c>
      <c r="R32" s="82">
        <v>1</v>
      </c>
      <c r="S32" s="76"/>
      <c r="T32" s="140"/>
      <c r="U32" s="141"/>
      <c r="V32" s="83"/>
      <c r="W32" s="84">
        <f>SUM(R32:V32)</f>
        <v>1</v>
      </c>
    </row>
    <row r="33" spans="1:23" ht="36" customHeight="1" thickTop="1" thickBot="1" x14ac:dyDescent="0.3">
      <c r="A33" s="78" t="s">
        <v>41</v>
      </c>
      <c r="B33" s="92" t="s">
        <v>27</v>
      </c>
      <c r="C33" s="92" t="s">
        <v>27</v>
      </c>
      <c r="D33" s="16">
        <v>0</v>
      </c>
      <c r="E33" s="17">
        <v>0</v>
      </c>
      <c r="F33" s="18">
        <v>0</v>
      </c>
      <c r="G33" s="145">
        <v>0</v>
      </c>
      <c r="H33" s="141"/>
      <c r="I33" s="140">
        <v>0</v>
      </c>
      <c r="J33" s="141"/>
      <c r="K33" s="18">
        <f t="shared" si="15"/>
        <v>0</v>
      </c>
      <c r="L33" s="19">
        <v>0</v>
      </c>
      <c r="M33" s="20">
        <v>0</v>
      </c>
      <c r="N33" s="21">
        <f t="shared" si="16"/>
        <v>0</v>
      </c>
      <c r="O33" s="76">
        <v>0</v>
      </c>
      <c r="P33" s="76">
        <v>0</v>
      </c>
      <c r="Q33" s="77">
        <f>O33-P33</f>
        <v>0</v>
      </c>
      <c r="R33" s="16">
        <v>1</v>
      </c>
      <c r="S33" s="17"/>
      <c r="T33" s="140"/>
      <c r="U33" s="141"/>
      <c r="V33" s="24"/>
      <c r="W33" s="18">
        <f>SUM(R33:V33)</f>
        <v>1</v>
      </c>
    </row>
    <row r="34" spans="1:23" ht="48" thickTop="1" thickBot="1" x14ac:dyDescent="0.3">
      <c r="A34" s="51" t="s">
        <v>42</v>
      </c>
      <c r="B34" s="95" t="s">
        <v>43</v>
      </c>
      <c r="C34" s="96">
        <v>71</v>
      </c>
      <c r="D34" s="148">
        <v>2925</v>
      </c>
      <c r="E34" s="160"/>
      <c r="F34" s="52">
        <v>2925</v>
      </c>
      <c r="G34" s="145">
        <v>502</v>
      </c>
      <c r="H34" s="141"/>
      <c r="I34" s="140">
        <v>690</v>
      </c>
      <c r="J34" s="141"/>
      <c r="K34" s="52">
        <f t="shared" si="15"/>
        <v>1192</v>
      </c>
      <c r="L34" s="146">
        <v>1733</v>
      </c>
      <c r="M34" s="147"/>
      <c r="N34" s="55">
        <f>SUM(L34)</f>
        <v>1733</v>
      </c>
      <c r="O34" s="57">
        <v>0</v>
      </c>
      <c r="P34" s="57">
        <v>0</v>
      </c>
      <c r="Q34" s="58">
        <f>O34-P34</f>
        <v>0</v>
      </c>
      <c r="R34" s="183">
        <v>1</v>
      </c>
      <c r="S34" s="195"/>
      <c r="T34" s="163">
        <v>2</v>
      </c>
      <c r="U34" s="164"/>
      <c r="V34" s="137"/>
      <c r="W34" s="152">
        <f t="shared" ref="W34:W44" si="19">SUM(R34:V34)</f>
        <v>3</v>
      </c>
    </row>
    <row r="35" spans="1:23" ht="48" thickTop="1" thickBot="1" x14ac:dyDescent="0.3">
      <c r="A35" s="97" t="s">
        <v>44</v>
      </c>
      <c r="B35" s="41" t="s">
        <v>19</v>
      </c>
      <c r="C35" s="41">
        <v>103</v>
      </c>
      <c r="D35" s="35">
        <v>0</v>
      </c>
      <c r="E35" s="36">
        <v>6138</v>
      </c>
      <c r="F35" s="37">
        <v>6138</v>
      </c>
      <c r="G35" s="145">
        <f>D35-L35</f>
        <v>0</v>
      </c>
      <c r="H35" s="141"/>
      <c r="I35" s="140">
        <f t="shared" ref="I35" si="20">E35-M35</f>
        <v>4529</v>
      </c>
      <c r="J35" s="141"/>
      <c r="K35" s="37">
        <f t="shared" si="15"/>
        <v>4529</v>
      </c>
      <c r="L35" s="88">
        <v>0</v>
      </c>
      <c r="M35" s="89">
        <v>1609</v>
      </c>
      <c r="N35" s="42">
        <f t="shared" ref="N35" si="21">SUM(L35:M35)</f>
        <v>1609</v>
      </c>
      <c r="O35" s="36">
        <v>1822</v>
      </c>
      <c r="P35" s="36">
        <f>O35-Q35</f>
        <v>596</v>
      </c>
      <c r="Q35" s="43">
        <v>1226</v>
      </c>
      <c r="R35" s="184"/>
      <c r="S35" s="196"/>
      <c r="T35" s="203"/>
      <c r="U35" s="166"/>
      <c r="V35" s="138"/>
      <c r="W35" s="153">
        <f t="shared" si="19"/>
        <v>0</v>
      </c>
    </row>
    <row r="36" spans="1:23" ht="22.5" customHeight="1" thickTop="1" thickBot="1" x14ac:dyDescent="0.3">
      <c r="A36" s="98" t="s">
        <v>6</v>
      </c>
      <c r="B36" s="98"/>
      <c r="C36" s="98"/>
      <c r="D36" s="99"/>
      <c r="E36" s="100"/>
      <c r="F36" s="79">
        <f t="shared" ref="F36:Q36" si="22">SUM(F34:F35)</f>
        <v>9063</v>
      </c>
      <c r="G36" s="235">
        <f>SUM(G34:G35)</f>
        <v>502</v>
      </c>
      <c r="H36" s="141"/>
      <c r="I36" s="239">
        <f>SUM(I34:I35)</f>
        <v>5219</v>
      </c>
      <c r="J36" s="141"/>
      <c r="K36" s="79">
        <f>SUM(K34:K35)</f>
        <v>5721</v>
      </c>
      <c r="L36" s="101"/>
      <c r="M36" s="102"/>
      <c r="N36" s="103">
        <f>SUM(N34:N35)</f>
        <v>3342</v>
      </c>
      <c r="O36" s="104">
        <f t="shared" si="22"/>
        <v>1822</v>
      </c>
      <c r="P36" s="104">
        <f t="shared" si="22"/>
        <v>596</v>
      </c>
      <c r="Q36" s="79">
        <f t="shared" si="22"/>
        <v>1226</v>
      </c>
      <c r="R36" s="185"/>
      <c r="S36" s="193"/>
      <c r="T36" s="204"/>
      <c r="U36" s="168"/>
      <c r="V36" s="139"/>
      <c r="W36" s="154">
        <f t="shared" si="19"/>
        <v>0</v>
      </c>
    </row>
    <row r="37" spans="1:23" ht="52.5" customHeight="1" thickTop="1" thickBot="1" x14ac:dyDescent="0.3">
      <c r="A37" s="51" t="s">
        <v>45</v>
      </c>
      <c r="B37" s="15" t="s">
        <v>21</v>
      </c>
      <c r="C37" s="15">
        <v>72</v>
      </c>
      <c r="D37" s="148">
        <v>6436</v>
      </c>
      <c r="E37" s="160"/>
      <c r="F37" s="84">
        <f>SUM(D37)</f>
        <v>6436</v>
      </c>
      <c r="G37" s="145">
        <v>3953</v>
      </c>
      <c r="H37" s="141"/>
      <c r="I37" s="140">
        <v>1471</v>
      </c>
      <c r="J37" s="141"/>
      <c r="K37" s="52">
        <f>SUM(G37:I37)</f>
        <v>5424</v>
      </c>
      <c r="L37" s="146">
        <v>1012</v>
      </c>
      <c r="M37" s="147"/>
      <c r="N37" s="21">
        <v>1012</v>
      </c>
      <c r="O37" s="76">
        <v>0</v>
      </c>
      <c r="P37" s="76">
        <v>0</v>
      </c>
      <c r="Q37" s="77">
        <v>0</v>
      </c>
      <c r="R37" s="190">
        <v>1</v>
      </c>
      <c r="S37" s="192"/>
      <c r="T37" s="163">
        <v>2</v>
      </c>
      <c r="U37" s="164"/>
      <c r="V37" s="137"/>
      <c r="W37" s="152">
        <f t="shared" si="19"/>
        <v>3</v>
      </c>
    </row>
    <row r="38" spans="1:23" ht="45.75" customHeight="1" thickTop="1" x14ac:dyDescent="0.25">
      <c r="A38" s="158" t="s">
        <v>46</v>
      </c>
      <c r="B38" s="158" t="s">
        <v>19</v>
      </c>
      <c r="C38" s="158">
        <v>72</v>
      </c>
      <c r="D38" s="174">
        <v>0</v>
      </c>
      <c r="E38" s="161">
        <f>3843+352</f>
        <v>4195</v>
      </c>
      <c r="F38" s="169">
        <f>SUM(D38:E38)</f>
        <v>4195</v>
      </c>
      <c r="G38" s="230">
        <f>D38-L38</f>
        <v>0</v>
      </c>
      <c r="H38" s="164"/>
      <c r="I38" s="163">
        <f t="shared" ref="I38" si="23">E38-M38</f>
        <v>3721</v>
      </c>
      <c r="J38" s="164"/>
      <c r="K38" s="169">
        <f>SUM(G38:I38)</f>
        <v>3721</v>
      </c>
      <c r="L38" s="174">
        <v>0</v>
      </c>
      <c r="M38" s="161">
        <v>474</v>
      </c>
      <c r="N38" s="243">
        <f>SUM(L38:M38)</f>
        <v>474</v>
      </c>
      <c r="O38" s="241">
        <v>808</v>
      </c>
      <c r="P38" s="161">
        <f>O38-Q38</f>
        <v>656</v>
      </c>
      <c r="Q38" s="246">
        <v>152</v>
      </c>
      <c r="R38" s="184"/>
      <c r="S38" s="196"/>
      <c r="T38" s="203"/>
      <c r="U38" s="166"/>
      <c r="V38" s="138"/>
      <c r="W38" s="153">
        <f t="shared" si="19"/>
        <v>0</v>
      </c>
    </row>
    <row r="39" spans="1:23" ht="66" customHeight="1" x14ac:dyDescent="0.25">
      <c r="A39" s="156"/>
      <c r="B39" s="156"/>
      <c r="C39" s="156"/>
      <c r="D39" s="135"/>
      <c r="E39" s="132"/>
      <c r="F39" s="143"/>
      <c r="G39" s="237"/>
      <c r="H39" s="166"/>
      <c r="I39" s="165"/>
      <c r="J39" s="166"/>
      <c r="K39" s="143"/>
      <c r="L39" s="135"/>
      <c r="M39" s="132"/>
      <c r="N39" s="244"/>
      <c r="O39" s="223"/>
      <c r="P39" s="132"/>
      <c r="Q39" s="143"/>
      <c r="R39" s="185"/>
      <c r="S39" s="193"/>
      <c r="T39" s="203"/>
      <c r="U39" s="166"/>
      <c r="V39" s="138"/>
      <c r="W39" s="153">
        <f t="shared" si="19"/>
        <v>0</v>
      </c>
    </row>
    <row r="40" spans="1:23" ht="66" customHeight="1" thickBot="1" x14ac:dyDescent="0.3">
      <c r="A40" s="159"/>
      <c r="B40" s="159"/>
      <c r="C40" s="159"/>
      <c r="D40" s="236"/>
      <c r="E40" s="162"/>
      <c r="F40" s="170"/>
      <c r="G40" s="231"/>
      <c r="H40" s="168"/>
      <c r="I40" s="238"/>
      <c r="J40" s="209"/>
      <c r="K40" s="170"/>
      <c r="L40" s="236"/>
      <c r="M40" s="162"/>
      <c r="N40" s="245"/>
      <c r="O40" s="242"/>
      <c r="P40" s="162"/>
      <c r="Q40" s="143"/>
      <c r="R40" s="185"/>
      <c r="S40" s="193"/>
      <c r="T40" s="203"/>
      <c r="U40" s="166"/>
      <c r="V40" s="138"/>
      <c r="W40" s="153"/>
    </row>
    <row r="41" spans="1:23" ht="27" thickTop="1" thickBot="1" x14ac:dyDescent="0.3">
      <c r="A41" s="44" t="s">
        <v>6</v>
      </c>
      <c r="B41" s="44"/>
      <c r="C41" s="44"/>
      <c r="D41" s="105"/>
      <c r="E41" s="106"/>
      <c r="F41" s="47">
        <f>SUM(F37:F38)</f>
        <v>10631</v>
      </c>
      <c r="G41" s="235">
        <f>SUM(G37:G38)</f>
        <v>3953</v>
      </c>
      <c r="H41" s="141"/>
      <c r="I41" s="240">
        <f>SUM(I37:I38)</f>
        <v>5192</v>
      </c>
      <c r="J41" s="151"/>
      <c r="K41" s="47">
        <f>SUM(K37:K38)</f>
        <v>9145</v>
      </c>
      <c r="L41" s="48"/>
      <c r="M41" s="49"/>
      <c r="N41" s="50">
        <f>SUM(N37:N38)</f>
        <v>1486</v>
      </c>
      <c r="O41" s="46">
        <f>SUM(O37:O38)</f>
        <v>808</v>
      </c>
      <c r="P41" s="46">
        <f>SUM(P37:P38)</f>
        <v>656</v>
      </c>
      <c r="Q41" s="79">
        <f t="shared" ref="Q41" si="24">SUM(Q37:Q38)</f>
        <v>152</v>
      </c>
      <c r="R41" s="191"/>
      <c r="S41" s="194"/>
      <c r="T41" s="204"/>
      <c r="U41" s="168"/>
      <c r="V41" s="139"/>
      <c r="W41" s="154">
        <f t="shared" si="19"/>
        <v>0</v>
      </c>
    </row>
    <row r="42" spans="1:23" ht="34.5" customHeight="1" thickTop="1" thickBot="1" x14ac:dyDescent="0.3">
      <c r="A42" s="25" t="s">
        <v>47</v>
      </c>
      <c r="B42" s="25" t="s">
        <v>23</v>
      </c>
      <c r="C42" s="25">
        <v>87</v>
      </c>
      <c r="D42" s="107">
        <v>3815</v>
      </c>
      <c r="E42" s="108">
        <v>8593</v>
      </c>
      <c r="F42" s="29">
        <f>SUM(D42:E42)</f>
        <v>12408</v>
      </c>
      <c r="G42" s="145">
        <f>D42-L42</f>
        <v>2964</v>
      </c>
      <c r="H42" s="141"/>
      <c r="I42" s="207">
        <f t="shared" ref="I42:I43" si="25">E42-M42</f>
        <v>7306</v>
      </c>
      <c r="J42" s="147"/>
      <c r="K42" s="52">
        <f>SUM(G42:I42)</f>
        <v>10270</v>
      </c>
      <c r="L42" s="53">
        <v>851</v>
      </c>
      <c r="M42" s="54">
        <v>1287</v>
      </c>
      <c r="N42" s="32">
        <f t="shared" ref="N42:N49" si="26">SUM(L42:M42)</f>
        <v>2138</v>
      </c>
      <c r="O42" s="28">
        <v>0</v>
      </c>
      <c r="P42" s="28">
        <v>0</v>
      </c>
      <c r="Q42" s="33">
        <f>O42-P42</f>
        <v>0</v>
      </c>
      <c r="R42" s="183">
        <v>1</v>
      </c>
      <c r="S42" s="195"/>
      <c r="T42" s="163">
        <v>4</v>
      </c>
      <c r="U42" s="164"/>
      <c r="V42" s="137"/>
      <c r="W42" s="152">
        <f t="shared" si="19"/>
        <v>5</v>
      </c>
    </row>
    <row r="43" spans="1:23" ht="34.5" customHeight="1" thickTop="1" thickBot="1" x14ac:dyDescent="0.3">
      <c r="A43" s="41" t="s">
        <v>48</v>
      </c>
      <c r="B43" s="41" t="s">
        <v>31</v>
      </c>
      <c r="C43" s="41">
        <v>104</v>
      </c>
      <c r="D43" s="109">
        <v>2490</v>
      </c>
      <c r="E43" s="110">
        <v>912</v>
      </c>
      <c r="F43" s="37">
        <f>SUM(D43:E43)</f>
        <v>3402</v>
      </c>
      <c r="G43" s="145">
        <f>D43-L43</f>
        <v>996</v>
      </c>
      <c r="H43" s="141"/>
      <c r="I43" s="202">
        <f t="shared" si="25"/>
        <v>660</v>
      </c>
      <c r="J43" s="166"/>
      <c r="K43" s="37">
        <f>SUM(G43:I43)</f>
        <v>1656</v>
      </c>
      <c r="L43" s="88">
        <v>1494</v>
      </c>
      <c r="M43" s="89">
        <v>252</v>
      </c>
      <c r="N43" s="42">
        <f t="shared" si="26"/>
        <v>1746</v>
      </c>
      <c r="O43" s="36">
        <v>0</v>
      </c>
      <c r="P43" s="36">
        <v>0</v>
      </c>
      <c r="Q43" s="43">
        <f>O43-P43</f>
        <v>0</v>
      </c>
      <c r="R43" s="184"/>
      <c r="S43" s="196"/>
      <c r="T43" s="203"/>
      <c r="U43" s="166"/>
      <c r="V43" s="138"/>
      <c r="W43" s="153">
        <f t="shared" si="19"/>
        <v>0</v>
      </c>
    </row>
    <row r="44" spans="1:23" ht="27" thickTop="1" thickBot="1" x14ac:dyDescent="0.3">
      <c r="A44" s="44" t="s">
        <v>6</v>
      </c>
      <c r="B44" s="44"/>
      <c r="C44" s="44"/>
      <c r="D44" s="105"/>
      <c r="E44" s="106"/>
      <c r="F44" s="47">
        <f t="shared" ref="F44:M44" si="27">SUM(F42:F43)</f>
        <v>15810</v>
      </c>
      <c r="G44" s="235">
        <f t="shared" si="27"/>
        <v>3960</v>
      </c>
      <c r="H44" s="141"/>
      <c r="I44" s="240">
        <f t="shared" si="27"/>
        <v>7966</v>
      </c>
      <c r="J44" s="151"/>
      <c r="K44" s="47">
        <f t="shared" si="27"/>
        <v>11926</v>
      </c>
      <c r="L44" s="48">
        <v>2345</v>
      </c>
      <c r="M44" s="49">
        <f t="shared" si="27"/>
        <v>1539</v>
      </c>
      <c r="N44" s="50">
        <f t="shared" si="26"/>
        <v>3884</v>
      </c>
      <c r="O44" s="46">
        <f t="shared" ref="O44:Q44" si="28">SUM(O42:O43)</f>
        <v>0</v>
      </c>
      <c r="P44" s="46">
        <f t="shared" si="28"/>
        <v>0</v>
      </c>
      <c r="Q44" s="47">
        <f t="shared" si="28"/>
        <v>0</v>
      </c>
      <c r="R44" s="185"/>
      <c r="S44" s="193"/>
      <c r="T44" s="204"/>
      <c r="U44" s="168"/>
      <c r="V44" s="139"/>
      <c r="W44" s="154">
        <f t="shared" si="19"/>
        <v>0</v>
      </c>
    </row>
    <row r="45" spans="1:23" ht="30.75" customHeight="1" thickTop="1" thickBot="1" x14ac:dyDescent="0.3">
      <c r="A45" s="78" t="s">
        <v>50</v>
      </c>
      <c r="B45" s="92" t="s">
        <v>19</v>
      </c>
      <c r="C45" s="92">
        <v>97</v>
      </c>
      <c r="D45" s="16">
        <v>0</v>
      </c>
      <c r="E45" s="17">
        <f>10829+648</f>
        <v>11477</v>
      </c>
      <c r="F45" s="18">
        <f>SUM(D45:E45)</f>
        <v>11477</v>
      </c>
      <c r="G45" s="145">
        <v>0</v>
      </c>
      <c r="H45" s="141"/>
      <c r="I45" s="140">
        <f t="shared" ref="I45" si="29">E45-M45</f>
        <v>10667</v>
      </c>
      <c r="J45" s="141"/>
      <c r="K45" s="29">
        <f t="shared" ref="K45:K55" si="30">SUM(G45:I45)</f>
        <v>10667</v>
      </c>
      <c r="L45" s="19"/>
      <c r="M45" s="20">
        <v>810</v>
      </c>
      <c r="N45" s="21">
        <f t="shared" si="26"/>
        <v>810</v>
      </c>
      <c r="O45" s="76">
        <f>946+468</f>
        <v>1414</v>
      </c>
      <c r="P45" s="17">
        <f>O45-Q45</f>
        <v>1023</v>
      </c>
      <c r="Q45" s="77">
        <v>391</v>
      </c>
      <c r="R45" s="16">
        <v>1</v>
      </c>
      <c r="S45" s="17"/>
      <c r="T45" s="140">
        <v>2</v>
      </c>
      <c r="U45" s="141"/>
      <c r="V45" s="24"/>
      <c r="W45" s="18">
        <f t="shared" ref="W45:W51" si="31">SUM(R45:V45)</f>
        <v>3</v>
      </c>
    </row>
    <row r="46" spans="1:23" ht="30.75" customHeight="1" thickTop="1" thickBot="1" x14ac:dyDescent="0.3">
      <c r="A46" s="78" t="s">
        <v>51</v>
      </c>
      <c r="B46" s="78" t="s">
        <v>27</v>
      </c>
      <c r="C46" s="78" t="s">
        <v>27</v>
      </c>
      <c r="D46" s="16">
        <v>0</v>
      </c>
      <c r="E46" s="17">
        <v>0</v>
      </c>
      <c r="F46" s="18">
        <v>0</v>
      </c>
      <c r="G46" s="145">
        <v>0</v>
      </c>
      <c r="H46" s="141"/>
      <c r="I46" s="140">
        <v>0</v>
      </c>
      <c r="J46" s="141"/>
      <c r="K46" s="18">
        <f t="shared" si="30"/>
        <v>0</v>
      </c>
      <c r="L46" s="72">
        <v>0</v>
      </c>
      <c r="M46" s="73">
        <v>0</v>
      </c>
      <c r="N46" s="74">
        <v>0</v>
      </c>
      <c r="O46" s="17">
        <v>0</v>
      </c>
      <c r="P46" s="17">
        <v>0</v>
      </c>
      <c r="Q46" s="17">
        <v>0</v>
      </c>
      <c r="R46" s="82"/>
      <c r="S46" s="76"/>
      <c r="T46" s="140">
        <v>1</v>
      </c>
      <c r="U46" s="141"/>
      <c r="V46" s="83"/>
      <c r="W46" s="52">
        <f t="shared" si="31"/>
        <v>1</v>
      </c>
    </row>
    <row r="47" spans="1:23" ht="30.75" customHeight="1" thickTop="1" thickBot="1" x14ac:dyDescent="0.3">
      <c r="A47" s="78" t="s">
        <v>53</v>
      </c>
      <c r="B47" s="92" t="s">
        <v>19</v>
      </c>
      <c r="C47" s="92">
        <v>87</v>
      </c>
      <c r="D47" s="16">
        <v>0</v>
      </c>
      <c r="E47" s="17">
        <v>18512</v>
      </c>
      <c r="F47" s="18">
        <f>SUM(D47:E47)</f>
        <v>18512</v>
      </c>
      <c r="G47" s="145">
        <v>0</v>
      </c>
      <c r="H47" s="141"/>
      <c r="I47" s="140">
        <f t="shared" ref="I47:I55" si="32">E47-M47</f>
        <v>15911</v>
      </c>
      <c r="J47" s="141"/>
      <c r="K47" s="29">
        <f t="shared" si="30"/>
        <v>15911</v>
      </c>
      <c r="L47" s="19">
        <v>0</v>
      </c>
      <c r="M47" s="20">
        <v>2601</v>
      </c>
      <c r="N47" s="21">
        <f t="shared" si="26"/>
        <v>2601</v>
      </c>
      <c r="O47" s="76">
        <f>1406+414</f>
        <v>1820</v>
      </c>
      <c r="P47" s="17">
        <f>O47-Q47</f>
        <v>1502</v>
      </c>
      <c r="Q47" s="77">
        <v>318</v>
      </c>
      <c r="R47" s="16">
        <v>1</v>
      </c>
      <c r="S47" s="17"/>
      <c r="T47" s="140">
        <v>4</v>
      </c>
      <c r="U47" s="141"/>
      <c r="V47" s="24"/>
      <c r="W47" s="18">
        <f t="shared" si="31"/>
        <v>5</v>
      </c>
    </row>
    <row r="48" spans="1:23" ht="30.75" customHeight="1" thickTop="1" thickBot="1" x14ac:dyDescent="0.3">
      <c r="A48" s="78" t="s">
        <v>55</v>
      </c>
      <c r="B48" s="78" t="s">
        <v>56</v>
      </c>
      <c r="C48" s="78">
        <v>99</v>
      </c>
      <c r="D48" s="16">
        <v>0</v>
      </c>
      <c r="E48" s="17">
        <f>7416+432</f>
        <v>7848</v>
      </c>
      <c r="F48" s="18">
        <f>SUM(D48:E48)</f>
        <v>7848</v>
      </c>
      <c r="G48" s="145">
        <v>0</v>
      </c>
      <c r="H48" s="141"/>
      <c r="I48" s="140">
        <f t="shared" si="32"/>
        <v>7705</v>
      </c>
      <c r="J48" s="141"/>
      <c r="K48" s="18">
        <f t="shared" si="30"/>
        <v>7705</v>
      </c>
      <c r="L48" s="111">
        <v>0</v>
      </c>
      <c r="M48" s="73">
        <v>143</v>
      </c>
      <c r="N48" s="74">
        <f t="shared" si="26"/>
        <v>143</v>
      </c>
      <c r="O48" s="17">
        <f>1000+230</f>
        <v>1230</v>
      </c>
      <c r="P48" s="17">
        <f>O48-Q48</f>
        <v>1000</v>
      </c>
      <c r="Q48" s="23">
        <v>230</v>
      </c>
      <c r="R48" s="82">
        <v>1</v>
      </c>
      <c r="S48" s="76"/>
      <c r="T48" s="140">
        <v>2</v>
      </c>
      <c r="U48" s="141"/>
      <c r="V48" s="83"/>
      <c r="W48" s="79">
        <f t="shared" si="31"/>
        <v>3</v>
      </c>
    </row>
    <row r="49" spans="1:23" ht="30.75" customHeight="1" thickTop="1" thickBot="1" x14ac:dyDescent="0.3">
      <c r="A49" s="78" t="s">
        <v>58</v>
      </c>
      <c r="B49" s="92" t="s">
        <v>19</v>
      </c>
      <c r="C49" s="92">
        <v>80</v>
      </c>
      <c r="D49" s="16">
        <v>2452</v>
      </c>
      <c r="E49" s="17">
        <v>524</v>
      </c>
      <c r="F49" s="18">
        <f>SUM(D49:E49)</f>
        <v>2976</v>
      </c>
      <c r="G49" s="145">
        <f>D49-L49</f>
        <v>2054</v>
      </c>
      <c r="H49" s="141"/>
      <c r="I49" s="140">
        <f t="shared" si="32"/>
        <v>261</v>
      </c>
      <c r="J49" s="141"/>
      <c r="K49" s="112">
        <f t="shared" si="30"/>
        <v>2315</v>
      </c>
      <c r="L49" s="19">
        <v>398</v>
      </c>
      <c r="M49" s="20">
        <v>263</v>
      </c>
      <c r="N49" s="74">
        <f t="shared" si="26"/>
        <v>661</v>
      </c>
      <c r="O49" s="76">
        <v>0</v>
      </c>
      <c r="P49" s="76">
        <v>0</v>
      </c>
      <c r="Q49" s="77"/>
      <c r="R49" s="16">
        <v>1</v>
      </c>
      <c r="S49" s="17"/>
      <c r="T49" s="140">
        <v>1</v>
      </c>
      <c r="U49" s="141"/>
      <c r="V49" s="24"/>
      <c r="W49" s="18">
        <f t="shared" si="31"/>
        <v>2</v>
      </c>
    </row>
    <row r="50" spans="1:23" ht="30.75" customHeight="1" thickTop="1" thickBot="1" x14ac:dyDescent="0.3">
      <c r="A50" s="78" t="s">
        <v>59</v>
      </c>
      <c r="B50" s="78" t="s">
        <v>23</v>
      </c>
      <c r="C50" s="78">
        <v>95</v>
      </c>
      <c r="D50" s="16">
        <v>903</v>
      </c>
      <c r="E50" s="17">
        <v>3645</v>
      </c>
      <c r="F50" s="18">
        <f>SUM(D50:E50)</f>
        <v>4548</v>
      </c>
      <c r="G50" s="145">
        <f>D50-L50</f>
        <v>608</v>
      </c>
      <c r="H50" s="141"/>
      <c r="I50" s="140">
        <f t="shared" si="32"/>
        <v>2412</v>
      </c>
      <c r="J50" s="141"/>
      <c r="K50" s="52">
        <f t="shared" si="30"/>
        <v>3020</v>
      </c>
      <c r="L50" s="111">
        <v>295</v>
      </c>
      <c r="M50" s="17">
        <v>1233</v>
      </c>
      <c r="N50" s="74">
        <f>SUM(L50:M50)</f>
        <v>1528</v>
      </c>
      <c r="O50" s="17">
        <v>1160</v>
      </c>
      <c r="P50" s="17">
        <f>O50-Q50</f>
        <v>269</v>
      </c>
      <c r="Q50" s="23">
        <v>891</v>
      </c>
      <c r="R50" s="82">
        <v>2</v>
      </c>
      <c r="S50" s="76"/>
      <c r="T50" s="140">
        <v>1</v>
      </c>
      <c r="U50" s="141"/>
      <c r="V50" s="83"/>
      <c r="W50" s="84">
        <f t="shared" si="31"/>
        <v>3</v>
      </c>
    </row>
    <row r="51" spans="1:23" ht="16.5" customHeight="1" thickTop="1" x14ac:dyDescent="0.25">
      <c r="A51" s="171" t="s">
        <v>60</v>
      </c>
      <c r="B51" s="155" t="s">
        <v>83</v>
      </c>
      <c r="C51" s="171">
        <v>83</v>
      </c>
      <c r="D51" s="134">
        <v>4682</v>
      </c>
      <c r="E51" s="131">
        <v>3268</v>
      </c>
      <c r="F51" s="152">
        <f>SUM(D51:E51)</f>
        <v>7950</v>
      </c>
      <c r="G51" s="230">
        <f>D51-L51</f>
        <v>2212</v>
      </c>
      <c r="H51" s="164"/>
      <c r="I51" s="163">
        <f t="shared" si="32"/>
        <v>1356</v>
      </c>
      <c r="J51" s="164"/>
      <c r="K51" s="219">
        <f t="shared" si="30"/>
        <v>3568</v>
      </c>
      <c r="L51" s="254">
        <v>2470</v>
      </c>
      <c r="M51" s="131">
        <v>1912</v>
      </c>
      <c r="N51" s="172">
        <f>SUM(L51:M52)</f>
        <v>4382</v>
      </c>
      <c r="O51" s="221">
        <v>0</v>
      </c>
      <c r="P51" s="131">
        <v>0</v>
      </c>
      <c r="Q51" s="142">
        <v>0</v>
      </c>
      <c r="R51" s="134">
        <v>1</v>
      </c>
      <c r="S51" s="131"/>
      <c r="T51" s="163">
        <v>1</v>
      </c>
      <c r="U51" s="164"/>
      <c r="V51" s="137"/>
      <c r="W51" s="152">
        <f t="shared" si="31"/>
        <v>2</v>
      </c>
    </row>
    <row r="52" spans="1:23" ht="35.25" customHeight="1" thickBot="1" x14ac:dyDescent="0.3">
      <c r="A52" s="157"/>
      <c r="B52" s="157"/>
      <c r="C52" s="157"/>
      <c r="D52" s="136"/>
      <c r="E52" s="133"/>
      <c r="F52" s="144"/>
      <c r="G52" s="231"/>
      <c r="H52" s="168"/>
      <c r="I52" s="167"/>
      <c r="J52" s="168"/>
      <c r="K52" s="220"/>
      <c r="L52" s="168"/>
      <c r="M52" s="133"/>
      <c r="N52" s="173"/>
      <c r="O52" s="222"/>
      <c r="P52" s="133"/>
      <c r="Q52" s="144"/>
      <c r="R52" s="136"/>
      <c r="S52" s="133"/>
      <c r="T52" s="167"/>
      <c r="U52" s="168"/>
      <c r="V52" s="133"/>
      <c r="W52" s="144"/>
    </row>
    <row r="53" spans="1:23" ht="16.5" customHeight="1" thickTop="1" x14ac:dyDescent="0.25">
      <c r="A53" s="171" t="s">
        <v>71</v>
      </c>
      <c r="B53" s="265" t="s">
        <v>70</v>
      </c>
      <c r="C53" s="155">
        <v>108</v>
      </c>
      <c r="D53" s="230">
        <v>1000</v>
      </c>
      <c r="E53" s="131">
        <f>2016+540</f>
        <v>2556</v>
      </c>
      <c r="F53" s="152">
        <f>SUM(D53:E54)</f>
        <v>3556</v>
      </c>
      <c r="G53" s="230">
        <f t="shared" ref="G53:G54" si="33">D53-L53</f>
        <v>997</v>
      </c>
      <c r="H53" s="164"/>
      <c r="I53" s="163">
        <f t="shared" ref="I53:I54" si="34">E53-M53</f>
        <v>2078</v>
      </c>
      <c r="J53" s="164"/>
      <c r="K53" s="219">
        <f>SUM(G53:J54)</f>
        <v>3075</v>
      </c>
      <c r="L53" s="254">
        <v>3</v>
      </c>
      <c r="M53" s="131">
        <v>478</v>
      </c>
      <c r="N53" s="172">
        <f>SUM(L53:M54)</f>
        <v>481</v>
      </c>
      <c r="O53" s="221">
        <v>180</v>
      </c>
      <c r="P53" s="131">
        <f t="shared" ref="P53:P54" si="35">O53-Q53</f>
        <v>55</v>
      </c>
      <c r="Q53" s="142">
        <v>125</v>
      </c>
      <c r="R53" s="134"/>
      <c r="S53" s="131">
        <v>1</v>
      </c>
      <c r="T53" s="163"/>
      <c r="U53" s="164"/>
      <c r="V53" s="137">
        <v>2</v>
      </c>
      <c r="W53" s="152">
        <f t="shared" ref="W53:W54" si="36">SUM(R53:V53)</f>
        <v>3</v>
      </c>
    </row>
    <row r="54" spans="1:23" ht="46.5" customHeight="1" thickBot="1" x14ac:dyDescent="0.3">
      <c r="A54" s="157"/>
      <c r="B54" s="266"/>
      <c r="C54" s="267"/>
      <c r="D54" s="231"/>
      <c r="E54" s="133"/>
      <c r="F54" s="144"/>
      <c r="G54" s="231">
        <f t="shared" si="33"/>
        <v>0</v>
      </c>
      <c r="H54" s="168"/>
      <c r="I54" s="167">
        <f t="shared" si="34"/>
        <v>0</v>
      </c>
      <c r="J54" s="168"/>
      <c r="K54" s="220"/>
      <c r="L54" s="168"/>
      <c r="M54" s="133"/>
      <c r="N54" s="173"/>
      <c r="O54" s="222"/>
      <c r="P54" s="133">
        <f t="shared" si="35"/>
        <v>0</v>
      </c>
      <c r="Q54" s="144"/>
      <c r="R54" s="136"/>
      <c r="S54" s="133"/>
      <c r="T54" s="167"/>
      <c r="U54" s="168"/>
      <c r="V54" s="139"/>
      <c r="W54" s="154">
        <f t="shared" si="36"/>
        <v>0</v>
      </c>
    </row>
    <row r="55" spans="1:23" ht="51" customHeight="1" thickTop="1" thickBot="1" x14ac:dyDescent="0.3">
      <c r="A55" s="14" t="s">
        <v>61</v>
      </c>
      <c r="B55" s="92" t="s">
        <v>19</v>
      </c>
      <c r="C55" s="92">
        <v>99</v>
      </c>
      <c r="D55" s="16">
        <v>396</v>
      </c>
      <c r="E55" s="17">
        <v>4357</v>
      </c>
      <c r="F55" s="18">
        <f>SUM(D55:E55)</f>
        <v>4753</v>
      </c>
      <c r="G55" s="145">
        <f>D55-L55</f>
        <v>385</v>
      </c>
      <c r="H55" s="141"/>
      <c r="I55" s="140">
        <f t="shared" si="32"/>
        <v>3716</v>
      </c>
      <c r="J55" s="141"/>
      <c r="K55" s="18">
        <f t="shared" si="30"/>
        <v>4101</v>
      </c>
      <c r="L55" s="111">
        <v>11</v>
      </c>
      <c r="M55" s="17">
        <v>641</v>
      </c>
      <c r="N55" s="42">
        <f>SUM(L55:M55)</f>
        <v>652</v>
      </c>
      <c r="O55" s="22">
        <v>390</v>
      </c>
      <c r="P55" s="57">
        <f>O55-Q55</f>
        <v>266</v>
      </c>
      <c r="Q55" s="77">
        <v>124</v>
      </c>
      <c r="R55" s="16">
        <v>1</v>
      </c>
      <c r="S55" s="17"/>
      <c r="T55" s="140">
        <v>3</v>
      </c>
      <c r="U55" s="141"/>
      <c r="V55" s="24"/>
      <c r="W55" s="18">
        <f>SUM(R55:V55)</f>
        <v>4</v>
      </c>
    </row>
    <row r="56" spans="1:23" ht="24" thickTop="1" x14ac:dyDescent="0.25">
      <c r="A56" s="271" t="s">
        <v>62</v>
      </c>
      <c r="B56" s="271"/>
      <c r="C56" s="113"/>
      <c r="D56" s="114">
        <f>D5+D6+D7+D11+D13+D17+D22+D24+D42+D43+D49+D50+D51+D55+D53</f>
        <v>51320</v>
      </c>
      <c r="E56" s="115">
        <f>E5+E6+E7+E10+E13+E17+E22+E23+E24+E25+E30+E35+E38+E42+E43+E45+E47+E48+E49+E50+E51+E55+E53</f>
        <v>228515</v>
      </c>
      <c r="F56" s="152">
        <f>SUM(F5,F9,F12,F13,F17,F22,F23,F24,F28,F30,F36,F41,F44,F45,F47,F48,F49,F50,F51,F53,F55,F25)</f>
        <v>291006</v>
      </c>
      <c r="G56" s="268">
        <f>G5+G6+G7+G8+G10+G11+G13+G17+G19+G18+G20+G21+G23+G24+G25+G30+G34+G35+G37+G42+G43++G49+G50+G51+G53+G55</f>
        <v>47066</v>
      </c>
      <c r="H56" s="164"/>
      <c r="I56" s="252">
        <f>I5+I6+I7+I8+I10+I11+I13+I15+I16+I17+I18+I19+I20+I21++I23+I24+I25+I30++I34+I35+I37+I38+I42+I43+I45++I47+I48+I49+I50+I51+I53+I55</f>
        <v>198201</v>
      </c>
      <c r="J56" s="164"/>
      <c r="K56" s="152">
        <f>SUM(K5,K9,K12,K13,K17,K22,K23,K24,K28,K30,K36,K41,K44,K45,K47,K48,K49,K50,K51,K53,K55,K25)</f>
        <v>245267</v>
      </c>
      <c r="L56" s="114">
        <f>L5+L6+L7+L11+L13+L17+L20+L24+L42+L43+L49+L50+L51+L55+L21+N60+L53</f>
        <v>9316</v>
      </c>
      <c r="M56" s="115">
        <f>M5+M6+M7+M10+M13+M17+M22+M23+M24+M25+M30+M35+M38+M42+M43+M45+M47+M48+M49+M50+M51+M55+M53</f>
        <v>33275</v>
      </c>
      <c r="N56" s="172">
        <f>SUM(N5,N9,N12,N13,N17,N22,N23,N24,N25,N30,N36,N41,N44,N45,N47,N48,N49,N50,N51,N53,N55)</f>
        <v>45739</v>
      </c>
      <c r="O56" s="248">
        <f>O5+O9+O12+O13+O17+O22+O23+O24+O25+O30+O36+O41+O45+O47+O48+O50+O55+O53</f>
        <v>31669</v>
      </c>
      <c r="P56" s="217">
        <f>P5+P9+P12+P13+P17+P22+P23+P24+P25+P30+P36+P41+P45+P47+P48+P50+P55+P53</f>
        <v>24055</v>
      </c>
      <c r="Q56" s="213">
        <f>Q5+Q9+Q12+Q13+Q17+Q22+Q23+Q24+Q25+Q30+Q36+Q41+Q45+Q47+Q48+Q50+Q55+Q53</f>
        <v>7614</v>
      </c>
      <c r="R56" s="215">
        <f>SUM(R5:R55)</f>
        <v>22</v>
      </c>
      <c r="S56" s="217">
        <f>SUM(S5:S55)</f>
        <v>7</v>
      </c>
      <c r="T56" s="252">
        <f>SUM(T5:T55)</f>
        <v>47</v>
      </c>
      <c r="U56" s="164"/>
      <c r="V56" s="250">
        <f>SUM(V5:V55)</f>
        <v>8</v>
      </c>
      <c r="W56" s="152">
        <f>SUM(R56:V57)</f>
        <v>84</v>
      </c>
    </row>
    <row r="57" spans="1:23" ht="21.75" customHeight="1" thickBot="1" x14ac:dyDescent="0.3">
      <c r="A57" s="272"/>
      <c r="B57" s="272"/>
      <c r="C57" s="116" t="s">
        <v>63</v>
      </c>
      <c r="D57" s="261">
        <f>D8+D34+D37</f>
        <v>11171</v>
      </c>
      <c r="E57" s="262"/>
      <c r="F57" s="263"/>
      <c r="G57" s="269"/>
      <c r="H57" s="214"/>
      <c r="I57" s="264"/>
      <c r="J57" s="214"/>
      <c r="K57" s="263"/>
      <c r="L57" s="261">
        <f>L8+L34+L37</f>
        <v>3148</v>
      </c>
      <c r="M57" s="262"/>
      <c r="N57" s="270"/>
      <c r="O57" s="249"/>
      <c r="P57" s="218"/>
      <c r="Q57" s="214"/>
      <c r="R57" s="216"/>
      <c r="S57" s="218"/>
      <c r="T57" s="253"/>
      <c r="U57" s="214"/>
      <c r="V57" s="251"/>
      <c r="W57" s="273"/>
    </row>
    <row r="58" spans="1:23" ht="51.75" customHeight="1" thickTop="1" x14ac:dyDescent="0.25">
      <c r="A58" s="232" t="s">
        <v>80</v>
      </c>
      <c r="B58" s="117" t="s">
        <v>49</v>
      </c>
      <c r="C58" s="118" t="s">
        <v>74</v>
      </c>
      <c r="D58" s="118" t="s">
        <v>75</v>
      </c>
      <c r="E58" s="118" t="s">
        <v>52</v>
      </c>
      <c r="F58" s="119" t="s">
        <v>54</v>
      </c>
      <c r="G58" s="119" t="s">
        <v>57</v>
      </c>
      <c r="H58" s="119" t="s">
        <v>76</v>
      </c>
      <c r="I58" s="119" t="s">
        <v>72</v>
      </c>
      <c r="J58" s="119" t="s">
        <v>79</v>
      </c>
      <c r="K58" s="119" t="s">
        <v>87</v>
      </c>
      <c r="L58" s="120"/>
      <c r="M58" s="120"/>
      <c r="N58" s="120"/>
      <c r="O58" s="120"/>
      <c r="P58" s="120"/>
      <c r="Q58" s="120"/>
      <c r="R58" s="120"/>
      <c r="S58" s="120"/>
      <c r="T58" s="257"/>
      <c r="U58" s="258"/>
      <c r="V58" s="120"/>
      <c r="W58" s="121" t="s">
        <v>73</v>
      </c>
    </row>
    <row r="59" spans="1:23" ht="51.75" customHeight="1" thickBot="1" x14ac:dyDescent="0.3">
      <c r="A59" s="233"/>
      <c r="B59" s="122">
        <v>9802</v>
      </c>
      <c r="C59" s="123">
        <v>7448</v>
      </c>
      <c r="D59" s="123">
        <v>11577</v>
      </c>
      <c r="E59" s="123">
        <v>11785</v>
      </c>
      <c r="F59" s="123">
        <v>12409</v>
      </c>
      <c r="G59" s="123">
        <v>14792</v>
      </c>
      <c r="H59" s="123">
        <f>1056+791+1300+1272+1581+892+732+744+896+844+711+1027</f>
        <v>11846</v>
      </c>
      <c r="I59" s="123">
        <f>810+726+1052+1279+3413+697+846+579+763+862+705+790-26</f>
        <v>12496</v>
      </c>
      <c r="J59" s="124">
        <v>9299</v>
      </c>
      <c r="K59" s="125">
        <f>948+744+1437+1332+889+767+664+551+746</f>
        <v>8078</v>
      </c>
      <c r="L59" s="126"/>
      <c r="M59" s="126"/>
      <c r="N59" s="126"/>
      <c r="O59" s="126"/>
      <c r="P59" s="126"/>
      <c r="Q59" s="126"/>
      <c r="R59" s="126"/>
      <c r="S59" s="126"/>
      <c r="T59" s="259"/>
      <c r="U59" s="260"/>
      <c r="V59" s="126"/>
      <c r="W59" s="127">
        <f>SUM(B59:V59)</f>
        <v>109532</v>
      </c>
    </row>
    <row r="60" spans="1:23" ht="51" customHeight="1" x14ac:dyDescent="0.25">
      <c r="A60" s="255" t="s">
        <v>78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128"/>
      <c r="O60" s="128"/>
      <c r="P60" s="128"/>
      <c r="Q60" s="128"/>
      <c r="R60" s="128"/>
      <c r="S60" s="128"/>
      <c r="T60" s="128"/>
      <c r="U60" s="128"/>
      <c r="V60" s="128"/>
      <c r="W60" s="128"/>
    </row>
  </sheetData>
  <mergeCells count="257">
    <mergeCell ref="W42:W44"/>
    <mergeCell ref="W53:W54"/>
    <mergeCell ref="T45:U45"/>
    <mergeCell ref="T46:U46"/>
    <mergeCell ref="T47:U47"/>
    <mergeCell ref="F56:F57"/>
    <mergeCell ref="B56:B57"/>
    <mergeCell ref="A56:A57"/>
    <mergeCell ref="A53:A54"/>
    <mergeCell ref="W56:W57"/>
    <mergeCell ref="R51:R52"/>
    <mergeCell ref="Q51:Q52"/>
    <mergeCell ref="P51:P52"/>
    <mergeCell ref="O51:O52"/>
    <mergeCell ref="A51:A52"/>
    <mergeCell ref="N51:N52"/>
    <mergeCell ref="M53:M54"/>
    <mergeCell ref="L57:M57"/>
    <mergeCell ref="D53:D54"/>
    <mergeCell ref="C51:C52"/>
    <mergeCell ref="L51:L52"/>
    <mergeCell ref="K51:K52"/>
    <mergeCell ref="M51:M52"/>
    <mergeCell ref="I45:J45"/>
    <mergeCell ref="A60:M60"/>
    <mergeCell ref="T58:U58"/>
    <mergeCell ref="T59:U59"/>
    <mergeCell ref="I47:J47"/>
    <mergeCell ref="I48:J48"/>
    <mergeCell ref="I49:J49"/>
    <mergeCell ref="I50:J50"/>
    <mergeCell ref="T48:U48"/>
    <mergeCell ref="T33:U33"/>
    <mergeCell ref="T34:U36"/>
    <mergeCell ref="N53:N54"/>
    <mergeCell ref="D57:E57"/>
    <mergeCell ref="K56:K57"/>
    <mergeCell ref="I56:J57"/>
    <mergeCell ref="I43:J43"/>
    <mergeCell ref="I44:J44"/>
    <mergeCell ref="I46:J46"/>
    <mergeCell ref="B53:B54"/>
    <mergeCell ref="C53:C54"/>
    <mergeCell ref="G55:H55"/>
    <mergeCell ref="G56:H57"/>
    <mergeCell ref="E53:E54"/>
    <mergeCell ref="N56:N57"/>
    <mergeCell ref="G53:H54"/>
    <mergeCell ref="W51:W52"/>
    <mergeCell ref="R53:R54"/>
    <mergeCell ref="S53:S54"/>
    <mergeCell ref="I8:J8"/>
    <mergeCell ref="I9:J9"/>
    <mergeCell ref="I10:J10"/>
    <mergeCell ref="I11:J11"/>
    <mergeCell ref="I12:J12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30:J30"/>
    <mergeCell ref="I31:J31"/>
    <mergeCell ref="I32:J32"/>
    <mergeCell ref="I34:J34"/>
    <mergeCell ref="I35:J35"/>
    <mergeCell ref="I33:J33"/>
    <mergeCell ref="V42:V44"/>
    <mergeCell ref="T42:U44"/>
    <mergeCell ref="T49:U49"/>
    <mergeCell ref="T50:U50"/>
    <mergeCell ref="G48:H48"/>
    <mergeCell ref="O56:O57"/>
    <mergeCell ref="I53:J54"/>
    <mergeCell ref="V53:V54"/>
    <mergeCell ref="V56:V57"/>
    <mergeCell ref="T53:U54"/>
    <mergeCell ref="T55:U55"/>
    <mergeCell ref="T56:U57"/>
    <mergeCell ref="I55:J55"/>
    <mergeCell ref="S51:S52"/>
    <mergeCell ref="T51:U52"/>
    <mergeCell ref="V51:V52"/>
    <mergeCell ref="G42:H42"/>
    <mergeCell ref="I42:J42"/>
    <mergeCell ref="L53:L54"/>
    <mergeCell ref="G45:H45"/>
    <mergeCell ref="G50:H50"/>
    <mergeCell ref="G47:H47"/>
    <mergeCell ref="P56:P57"/>
    <mergeCell ref="W18:W22"/>
    <mergeCell ref="W34:W36"/>
    <mergeCell ref="W25:W29"/>
    <mergeCell ref="V18:V22"/>
    <mergeCell ref="T23:U23"/>
    <mergeCell ref="V13:V14"/>
    <mergeCell ref="T24:U24"/>
    <mergeCell ref="T25:U29"/>
    <mergeCell ref="T13:U14"/>
    <mergeCell ref="T15:U15"/>
    <mergeCell ref="T16:U16"/>
    <mergeCell ref="T17:U17"/>
    <mergeCell ref="T18:U22"/>
    <mergeCell ref="W37:W41"/>
    <mergeCell ref="T37:U41"/>
    <mergeCell ref="I36:J36"/>
    <mergeCell ref="I37:J37"/>
    <mergeCell ref="I41:J41"/>
    <mergeCell ref="G32:H32"/>
    <mergeCell ref="G33:H33"/>
    <mergeCell ref="G34:H34"/>
    <mergeCell ref="G35:H35"/>
    <mergeCell ref="G36:H36"/>
    <mergeCell ref="L38:L40"/>
    <mergeCell ref="K38:K40"/>
    <mergeCell ref="G38:H40"/>
    <mergeCell ref="P38:P40"/>
    <mergeCell ref="O38:O40"/>
    <mergeCell ref="N38:N40"/>
    <mergeCell ref="V37:V41"/>
    <mergeCell ref="Q38:Q40"/>
    <mergeCell ref="G41:H41"/>
    <mergeCell ref="A58:A59"/>
    <mergeCell ref="I51:J52"/>
    <mergeCell ref="G51:H52"/>
    <mergeCell ref="B51:B52"/>
    <mergeCell ref="E25:E29"/>
    <mergeCell ref="F51:F52"/>
    <mergeCell ref="E51:E52"/>
    <mergeCell ref="D25:D29"/>
    <mergeCell ref="D51:D52"/>
    <mergeCell ref="A38:A40"/>
    <mergeCell ref="C25:C29"/>
    <mergeCell ref="B25:B29"/>
    <mergeCell ref="G49:H49"/>
    <mergeCell ref="G30:H30"/>
    <mergeCell ref="G31:H31"/>
    <mergeCell ref="G44:H44"/>
    <mergeCell ref="G46:H46"/>
    <mergeCell ref="D38:D40"/>
    <mergeCell ref="C38:C40"/>
    <mergeCell ref="G25:H29"/>
    <mergeCell ref="I38:J40"/>
    <mergeCell ref="G43:H43"/>
    <mergeCell ref="G5:H5"/>
    <mergeCell ref="G6:H6"/>
    <mergeCell ref="G7:H7"/>
    <mergeCell ref="G8:H8"/>
    <mergeCell ref="G9:H9"/>
    <mergeCell ref="G10:H10"/>
    <mergeCell ref="G11:H11"/>
    <mergeCell ref="G12:H12"/>
    <mergeCell ref="G13:H14"/>
    <mergeCell ref="D8:E8"/>
    <mergeCell ref="Q56:Q57"/>
    <mergeCell ref="R56:R57"/>
    <mergeCell ref="S56:S57"/>
    <mergeCell ref="K53:K54"/>
    <mergeCell ref="O53:O54"/>
    <mergeCell ref="O13:O14"/>
    <mergeCell ref="P53:P54"/>
    <mergeCell ref="Q53:Q54"/>
    <mergeCell ref="F53:F54"/>
    <mergeCell ref="P25:P29"/>
    <mergeCell ref="O25:O29"/>
    <mergeCell ref="N25:N29"/>
    <mergeCell ref="R18:R22"/>
    <mergeCell ref="S18:S22"/>
    <mergeCell ref="R37:R41"/>
    <mergeCell ref="S37:S41"/>
    <mergeCell ref="R42:R44"/>
    <mergeCell ref="S42:S44"/>
    <mergeCell ref="D37:E37"/>
    <mergeCell ref="R34:R36"/>
    <mergeCell ref="S34:S36"/>
    <mergeCell ref="L8:M8"/>
    <mergeCell ref="L25:L29"/>
    <mergeCell ref="A1:W1"/>
    <mergeCell ref="A2:W2"/>
    <mergeCell ref="A3:A4"/>
    <mergeCell ref="C3:C4"/>
    <mergeCell ref="C7:C8"/>
    <mergeCell ref="R6:R9"/>
    <mergeCell ref="D3:F3"/>
    <mergeCell ref="G4:H4"/>
    <mergeCell ref="R10:R12"/>
    <mergeCell ref="S10:S12"/>
    <mergeCell ref="S6:S9"/>
    <mergeCell ref="R3:W3"/>
    <mergeCell ref="O3:Q3"/>
    <mergeCell ref="B3:B4"/>
    <mergeCell ref="T4:U4"/>
    <mergeCell ref="T5:U5"/>
    <mergeCell ref="T6:U9"/>
    <mergeCell ref="T10:U12"/>
    <mergeCell ref="G3:K3"/>
    <mergeCell ref="L3:N3"/>
    <mergeCell ref="I4:J4"/>
    <mergeCell ref="I5:J5"/>
    <mergeCell ref="I6:J6"/>
    <mergeCell ref="I7:J7"/>
    <mergeCell ref="A13:A14"/>
    <mergeCell ref="M13:M14"/>
    <mergeCell ref="N13:N14"/>
    <mergeCell ref="B13:B14"/>
    <mergeCell ref="C13:C14"/>
    <mergeCell ref="D13:D14"/>
    <mergeCell ref="E13:E14"/>
    <mergeCell ref="F13:F14"/>
    <mergeCell ref="I13:J14"/>
    <mergeCell ref="K13:K14"/>
    <mergeCell ref="L13:L14"/>
    <mergeCell ref="K25:K29"/>
    <mergeCell ref="L34:M34"/>
    <mergeCell ref="A25:A29"/>
    <mergeCell ref="L37:M37"/>
    <mergeCell ref="B38:B40"/>
    <mergeCell ref="G37:H37"/>
    <mergeCell ref="G24:H24"/>
    <mergeCell ref="D34:E34"/>
    <mergeCell ref="F25:F29"/>
    <mergeCell ref="M38:M40"/>
    <mergeCell ref="I25:J29"/>
    <mergeCell ref="F38:F40"/>
    <mergeCell ref="E38:E40"/>
    <mergeCell ref="S13:S14"/>
    <mergeCell ref="W10:W12"/>
    <mergeCell ref="W6:W9"/>
    <mergeCell ref="V6:V9"/>
    <mergeCell ref="V10:V12"/>
    <mergeCell ref="R13:R14"/>
    <mergeCell ref="P13:P14"/>
    <mergeCell ref="Q13:Q14"/>
    <mergeCell ref="W13:W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S25:S29"/>
    <mergeCell ref="R25:R29"/>
    <mergeCell ref="M25:M29"/>
    <mergeCell ref="V25:V29"/>
    <mergeCell ref="V34:V36"/>
    <mergeCell ref="T30:U30"/>
    <mergeCell ref="T31:U31"/>
    <mergeCell ref="Q25:Q29"/>
    <mergeCell ref="T32:U32"/>
  </mergeCells>
  <phoneticPr fontId="10" type="noConversion"/>
  <printOptions horizontalCentered="1" verticalCentered="1"/>
  <pageMargins left="0" right="0" top="0" bottom="0" header="0" footer="0"/>
  <pageSetup paperSize="8" scale="3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墓政</vt:lpstr>
      <vt:lpstr>墓政!Print_Area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2021-10-04T06:50:53Z</cp:lastPrinted>
  <dcterms:created xsi:type="dcterms:W3CDTF">2016-07-19T06:46:33Z</dcterms:created>
  <dcterms:modified xsi:type="dcterms:W3CDTF">2021-10-04T06:56:45Z</dcterms:modified>
</cp:coreProperties>
</file>