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~軍鳳 ~\月報---\2.公墓及納骨塔使用情形月報表\110年度\110.-基本資料表-墓政\"/>
    </mc:Choice>
  </mc:AlternateContent>
  <bookViews>
    <workbookView xWindow="0" yWindow="0" windowWidth="28800" windowHeight="11730"/>
  </bookViews>
  <sheets>
    <sheet name="墓政" sheetId="2" r:id="rId1"/>
  </sheets>
  <definedNames>
    <definedName name="_xlnm.Print_Area" localSheetId="0">墓政!$A$1:$W$66</definedName>
  </definedNames>
  <calcPr calcId="152511"/>
</workbook>
</file>

<file path=xl/calcChain.xml><?xml version="1.0" encoding="utf-8"?>
<calcChain xmlns="http://schemas.openxmlformats.org/spreadsheetml/2006/main">
  <c r="T12" i="2" l="1"/>
  <c r="T25" i="2"/>
  <c r="U25" i="2"/>
  <c r="U12" i="2"/>
  <c r="K63" i="2"/>
  <c r="V25" i="2" l="1"/>
  <c r="P48" i="2"/>
  <c r="T35" i="2" l="1"/>
  <c r="O33" i="2" l="1"/>
  <c r="W25" i="2" l="1"/>
  <c r="K65" i="2" l="1"/>
  <c r="V35" i="2" l="1"/>
  <c r="V34" i="2"/>
  <c r="V33" i="2"/>
  <c r="U36" i="2"/>
  <c r="T36" i="2"/>
  <c r="V36" i="2" l="1"/>
  <c r="AD38" i="2" s="1"/>
  <c r="T34" i="2"/>
  <c r="U24" i="2" l="1"/>
  <c r="T24" i="2"/>
  <c r="W24" i="2" s="1"/>
  <c r="U11" i="2"/>
  <c r="W11" i="2" s="1"/>
  <c r="P47" i="2"/>
  <c r="J63" i="2" l="1"/>
  <c r="P49" i="2" l="1"/>
  <c r="K61" i="2" l="1"/>
  <c r="G61" i="2"/>
  <c r="E61" i="2"/>
  <c r="D61" i="2"/>
  <c r="B61" i="2"/>
  <c r="H63" i="2"/>
  <c r="I63" i="2"/>
  <c r="I61" i="2" l="1"/>
  <c r="V26" i="2" l="1"/>
  <c r="U23" i="2"/>
  <c r="T23" i="2"/>
  <c r="U22" i="2"/>
  <c r="T22" i="2"/>
  <c r="U21" i="2"/>
  <c r="T21" i="2"/>
  <c r="W21" i="2" s="1"/>
  <c r="W20" i="2"/>
  <c r="W19" i="2"/>
  <c r="W18" i="2"/>
  <c r="W17" i="2"/>
  <c r="W16" i="2"/>
  <c r="W14" i="2"/>
  <c r="V13" i="2"/>
  <c r="W12" i="2"/>
  <c r="U10" i="2"/>
  <c r="T10" i="2"/>
  <c r="U9" i="2"/>
  <c r="W9" i="2" s="1"/>
  <c r="U8" i="2"/>
  <c r="W8" i="2" s="1"/>
  <c r="W7" i="2"/>
  <c r="U6" i="2"/>
  <c r="T6" i="2"/>
  <c r="W5" i="2"/>
  <c r="T13" i="2" l="1"/>
  <c r="W10" i="2"/>
  <c r="W22" i="2"/>
  <c r="U13" i="2"/>
  <c r="T26" i="2"/>
  <c r="U26" i="2"/>
  <c r="W23" i="2"/>
  <c r="V27" i="2"/>
  <c r="W6" i="2"/>
  <c r="W13" i="2" l="1"/>
  <c r="U27" i="2"/>
  <c r="T27" i="2"/>
  <c r="W26" i="2"/>
  <c r="W27" i="2" l="1"/>
  <c r="I59" i="2"/>
  <c r="Q33" i="2" l="1"/>
  <c r="I53" i="2" l="1"/>
  <c r="I52" i="2"/>
  <c r="I51" i="2"/>
  <c r="I50" i="2"/>
  <c r="I27" i="2"/>
  <c r="I26" i="2"/>
  <c r="I19" i="2"/>
  <c r="I18" i="2"/>
  <c r="I17" i="2"/>
  <c r="I14" i="2"/>
  <c r="I10" i="2"/>
  <c r="I34" i="2" l="1"/>
  <c r="I60" i="2"/>
  <c r="F60" i="2"/>
  <c r="I58" i="2"/>
  <c r="F58" i="2"/>
  <c r="I56" i="2"/>
  <c r="F56" i="2"/>
  <c r="I55" i="2"/>
  <c r="F55" i="2"/>
  <c r="I54" i="2"/>
  <c r="F54" i="2"/>
  <c r="F53" i="2"/>
  <c r="F52" i="2"/>
  <c r="F51" i="2"/>
  <c r="F50" i="2"/>
  <c r="I46" i="2"/>
  <c r="F46" i="2"/>
  <c r="I41" i="2"/>
  <c r="F41" i="2"/>
  <c r="I38" i="2"/>
  <c r="F38" i="2"/>
  <c r="I37" i="2"/>
  <c r="F37" i="2"/>
  <c r="I36" i="2"/>
  <c r="F36" i="2"/>
  <c r="F34" i="2"/>
  <c r="I33" i="2"/>
  <c r="F27" i="2"/>
  <c r="F26" i="2"/>
  <c r="I24" i="2"/>
  <c r="F19" i="2"/>
  <c r="F18" i="2"/>
  <c r="F17" i="2"/>
  <c r="F16" i="2"/>
  <c r="F14" i="2"/>
  <c r="F10" i="2"/>
  <c r="F6" i="2"/>
  <c r="F5" i="2"/>
  <c r="F61" i="2" l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99</t>
        </r>
        <r>
          <rPr>
            <sz val="14"/>
            <color indexed="81"/>
            <rFont val="細明體"/>
            <family val="3"/>
            <charset val="136"/>
          </rPr>
          <t>年楠梓右昌公墓未入此表</t>
        </r>
      </text>
    </comment>
    <comment ref="U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103.4</t>
        </r>
        <r>
          <rPr>
            <sz val="12"/>
            <color indexed="81"/>
            <rFont val="細明體"/>
            <family val="3"/>
            <charset val="136"/>
          </rPr>
          <t>月啟用</t>
        </r>
      </text>
    </comment>
    <comment ref="V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108.11</t>
        </r>
        <r>
          <rPr>
            <sz val="12"/>
            <color indexed="81"/>
            <rFont val="細明體"/>
            <family val="3"/>
            <charset val="136"/>
          </rPr>
          <t>月啟用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原</t>
        </r>
        <r>
          <rPr>
            <sz val="12"/>
            <color indexed="81"/>
            <rFont val="Tahoma"/>
            <family val="2"/>
          </rPr>
          <t>800+109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 xml:space="preserve"> 400.  
150</t>
        </r>
        <r>
          <rPr>
            <sz val="12"/>
            <color indexed="81"/>
            <rFont val="細明體"/>
            <family val="3"/>
            <charset val="136"/>
          </rPr>
          <t>棵樹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細明體"/>
            <family val="3"/>
            <charset val="136"/>
          </rPr>
          <t>原6</t>
        </r>
        <r>
          <rPr>
            <sz val="12"/>
            <color indexed="81"/>
            <rFont val="Tahoma"/>
            <family val="2"/>
          </rPr>
          <t>00+107</t>
        </r>
        <r>
          <rPr>
            <sz val="12"/>
            <color indexed="81"/>
            <rFont val="細明體"/>
            <family val="3"/>
            <charset val="136"/>
          </rPr>
          <t>年</t>
        </r>
        <r>
          <rPr>
            <sz val="12"/>
            <color indexed="81"/>
            <rFont val="Tahoma"/>
            <family val="2"/>
          </rPr>
          <t xml:space="preserve"> 200 (</t>
        </r>
        <r>
          <rPr>
            <sz val="12"/>
            <color indexed="81"/>
            <rFont val="細明體"/>
            <family val="3"/>
            <charset val="136"/>
          </rPr>
          <t>花葬改樹葬</t>
        </r>
        <r>
          <rPr>
            <sz val="12"/>
            <color indexed="81"/>
            <rFont val="Tahoma"/>
            <family val="2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100</t>
        </r>
        <r>
          <rPr>
            <sz val="12"/>
            <color indexed="81"/>
            <rFont val="細明體"/>
            <family val="3"/>
            <charset val="136"/>
          </rPr>
          <t>棵樹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108.11</t>
        </r>
        <r>
          <rPr>
            <sz val="12"/>
            <color indexed="81"/>
            <rFont val="細明體"/>
            <family val="3"/>
            <charset val="136"/>
          </rPr>
          <t xml:space="preserve">月.80棵樹
</t>
        </r>
      </text>
    </comment>
    <comment ref="T3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108/12:2</t>
        </r>
        <r>
          <rPr>
            <sz val="10"/>
            <color indexed="81"/>
            <rFont val="細明體"/>
            <family val="3"/>
            <charset val="136"/>
          </rPr>
          <t>件</t>
        </r>
      </text>
    </comment>
    <comment ref="T3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109/3:3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109/5:4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109/6:3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109/7:1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109/8:1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109/9:1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109/10:2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109/11:1</t>
        </r>
        <r>
          <rPr>
            <sz val="10"/>
            <color indexed="81"/>
            <rFont val="細明體"/>
            <family val="3"/>
            <charset val="136"/>
          </rPr>
          <t>件，</t>
        </r>
        <r>
          <rPr>
            <sz val="10"/>
            <color indexed="81"/>
            <rFont val="Tahoma"/>
            <family val="2"/>
          </rPr>
          <t>109/12:4</t>
        </r>
        <r>
          <rPr>
            <sz val="10"/>
            <color indexed="81"/>
            <rFont val="細明體"/>
            <family val="3"/>
            <charset val="136"/>
          </rPr>
          <t>件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>90~98=150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109/9/10,10970827100</t>
        </r>
        <r>
          <rPr>
            <sz val="12"/>
            <color indexed="81"/>
            <rFont val="細明體"/>
            <family val="3"/>
            <charset val="136"/>
          </rPr>
          <t xml:space="preserve">號簽
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細明體"/>
            <family val="3"/>
            <charset val="136"/>
          </rPr>
          <t>盤點後修改未使用墓基數</t>
        </r>
        <r>
          <rPr>
            <sz val="12"/>
            <color indexed="81"/>
            <rFont val="Tahoma"/>
            <family val="2"/>
          </rPr>
          <t>)</t>
        </r>
      </text>
    </comment>
    <comment ref="H62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4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<sst xmlns="http://schemas.openxmlformats.org/spreadsheetml/2006/main" count="179" uniqueCount="163">
  <si>
    <t>公墓</t>
    <phoneticPr fontId="1" type="noConversion"/>
  </si>
  <si>
    <t>面積</t>
    <phoneticPr fontId="1" type="noConversion"/>
  </si>
  <si>
    <t>合計</t>
    <phoneticPr fontId="1" type="noConversion"/>
  </si>
  <si>
    <t>已遷葬公墓</t>
    <phoneticPr fontId="1" type="noConversion"/>
  </si>
  <si>
    <t>座數</t>
    <phoneticPr fontId="1" type="noConversion"/>
  </si>
  <si>
    <t>禁葬</t>
    <phoneticPr fontId="1" type="noConversion"/>
  </si>
  <si>
    <t>可葬</t>
    <phoneticPr fontId="1" type="noConversion"/>
  </si>
  <si>
    <t>墓位</t>
    <phoneticPr fontId="1" type="noConversion"/>
  </si>
  <si>
    <t>總數</t>
    <phoneticPr fontId="1" type="noConversion"/>
  </si>
  <si>
    <t>已葬</t>
    <phoneticPr fontId="1" type="noConversion"/>
  </si>
  <si>
    <t>完成日期</t>
    <phoneticPr fontId="1" type="noConversion"/>
  </si>
  <si>
    <t>墳墓數</t>
    <phoneticPr fontId="1" type="noConversion"/>
  </si>
  <si>
    <t>旗津區
已遷葬</t>
    <phoneticPr fontId="1" type="noConversion"/>
  </si>
  <si>
    <t>岡山劉厝公墓</t>
    <phoneticPr fontId="1" type="noConversion"/>
  </si>
  <si>
    <t>100.12.12</t>
    <phoneticPr fontId="1" type="noConversion"/>
  </si>
  <si>
    <t>橋頭第七公墓(2期)</t>
    <phoneticPr fontId="1" type="noConversion"/>
  </si>
  <si>
    <t>101.1.10</t>
    <phoneticPr fontId="1" type="noConversion"/>
  </si>
  <si>
    <t>岡山前峰公墓</t>
    <phoneticPr fontId="1" type="noConversion"/>
  </si>
  <si>
    <t>101.1.15</t>
    <phoneticPr fontId="1" type="noConversion"/>
  </si>
  <si>
    <t>旗津公墓</t>
    <phoneticPr fontId="1" type="noConversion"/>
  </si>
  <si>
    <t>101.10.30</t>
    <phoneticPr fontId="1" type="noConversion"/>
  </si>
  <si>
    <t>彌陀第四公墓</t>
    <phoneticPr fontId="1" type="noConversion"/>
  </si>
  <si>
    <t>102.8.11</t>
    <phoneticPr fontId="1" type="noConversion"/>
  </si>
  <si>
    <t>阿蓮第二公墓</t>
    <phoneticPr fontId="1" type="noConversion"/>
  </si>
  <si>
    <t>102.10.8</t>
    <phoneticPr fontId="1" type="noConversion"/>
  </si>
  <si>
    <t>楠梓東寧公墓</t>
    <phoneticPr fontId="1" type="noConversion"/>
  </si>
  <si>
    <t>102.11.14</t>
    <phoneticPr fontId="1" type="noConversion"/>
  </si>
  <si>
    <t>橋頭第七公墓(3期)</t>
    <phoneticPr fontId="1" type="noConversion"/>
  </si>
  <si>
    <t>102.12.26</t>
    <phoneticPr fontId="1" type="noConversion"/>
  </si>
  <si>
    <t>鳳山區
全面禁葬</t>
    <phoneticPr fontId="1" type="noConversion"/>
  </si>
  <si>
    <t>橋頭第四公墓</t>
    <phoneticPr fontId="1" type="noConversion"/>
  </si>
  <si>
    <t>103.7.18</t>
    <phoneticPr fontId="1" type="noConversion"/>
  </si>
  <si>
    <t>林園區
全面禁葬</t>
    <phoneticPr fontId="1" type="noConversion"/>
  </si>
  <si>
    <t>岡山第五公墓</t>
    <phoneticPr fontId="1" type="noConversion"/>
  </si>
  <si>
    <t>103.9.11</t>
    <phoneticPr fontId="1" type="noConversion"/>
  </si>
  <si>
    <t>大寮區
全面禁葬</t>
    <phoneticPr fontId="1" type="noConversion"/>
  </si>
  <si>
    <t>梓官第二公墓</t>
    <phoneticPr fontId="1" type="noConversion"/>
  </si>
  <si>
    <t>103.12.10</t>
    <phoneticPr fontId="1" type="noConversion"/>
  </si>
  <si>
    <t>大樹區
全面禁葬</t>
    <phoneticPr fontId="1" type="noConversion"/>
  </si>
  <si>
    <t>大樹小坪公墓</t>
    <phoneticPr fontId="1" type="noConversion"/>
  </si>
  <si>
    <t>104.2.11</t>
    <phoneticPr fontId="1" type="noConversion"/>
  </si>
  <si>
    <t>仁武區
全面禁葬</t>
    <phoneticPr fontId="1" type="noConversion"/>
  </si>
  <si>
    <t>岡山十四公墓</t>
    <phoneticPr fontId="1" type="noConversion"/>
  </si>
  <si>
    <t>104.5.21</t>
    <phoneticPr fontId="1" type="noConversion"/>
  </si>
  <si>
    <t>梓官第五公墓</t>
    <phoneticPr fontId="1" type="noConversion"/>
  </si>
  <si>
    <t>104.6.4</t>
    <phoneticPr fontId="1" type="noConversion"/>
  </si>
  <si>
    <t>阿蓮第一公墓</t>
    <phoneticPr fontId="1" type="noConversion"/>
  </si>
  <si>
    <t>105.9.22</t>
    <phoneticPr fontId="2" type="noConversion"/>
  </si>
  <si>
    <t>岡山後協公墓</t>
    <phoneticPr fontId="1" type="noConversion"/>
  </si>
  <si>
    <t>106.3.13</t>
    <phoneticPr fontId="1" type="noConversion"/>
  </si>
  <si>
    <t>岡山第十六公墓</t>
    <phoneticPr fontId="1" type="noConversion"/>
  </si>
  <si>
    <t>覆鼎金公墓(A區)</t>
    <phoneticPr fontId="1" type="noConversion"/>
  </si>
  <si>
    <t>106.1.13</t>
    <phoneticPr fontId="1" type="noConversion"/>
  </si>
  <si>
    <t>鳥松區
全面禁葬</t>
    <phoneticPr fontId="1" type="noConversion"/>
  </si>
  <si>
    <t>覆鼎金公墓(B區)</t>
    <phoneticPr fontId="1" type="noConversion"/>
  </si>
  <si>
    <t>106.10.12.</t>
    <phoneticPr fontId="1" type="noConversion"/>
  </si>
  <si>
    <t>岡山區
全面禁葬</t>
    <phoneticPr fontId="1" type="noConversion"/>
  </si>
  <si>
    <t>覆鼎金公墓(C區)</t>
    <phoneticPr fontId="1" type="noConversion"/>
  </si>
  <si>
    <t>106.12.22</t>
    <phoneticPr fontId="1" type="noConversion"/>
  </si>
  <si>
    <t>燕巢區</t>
    <phoneticPr fontId="1" type="noConversion"/>
  </si>
  <si>
    <t>田寮區</t>
    <phoneticPr fontId="1" type="noConversion"/>
  </si>
  <si>
    <t>樹葬使用情形</t>
    <phoneticPr fontId="1" type="noConversion"/>
  </si>
  <si>
    <t>阿蓮區</t>
    <phoneticPr fontId="1" type="noConversion"/>
  </si>
  <si>
    <t>區</t>
    <phoneticPr fontId="1" type="noConversion"/>
  </si>
  <si>
    <t>路竹區</t>
    <phoneticPr fontId="1" type="noConversion"/>
  </si>
  <si>
    <t>面積
(公頃)</t>
    <phoneticPr fontId="1" type="noConversion"/>
  </si>
  <si>
    <t>湖內區</t>
    <phoneticPr fontId="1" type="noConversion"/>
  </si>
  <si>
    <t>目前總穴位</t>
    <phoneticPr fontId="1" type="noConversion"/>
  </si>
  <si>
    <t>99年</t>
    <phoneticPr fontId="1" type="noConversion"/>
  </si>
  <si>
    <t>茄萣區</t>
    <phoneticPr fontId="1" type="noConversion"/>
  </si>
  <si>
    <t>100年</t>
    <phoneticPr fontId="1" type="noConversion"/>
  </si>
  <si>
    <t>101年</t>
    <phoneticPr fontId="1" type="noConversion"/>
  </si>
  <si>
    <t>102年</t>
    <phoneticPr fontId="1" type="noConversion"/>
  </si>
  <si>
    <t>彌陀區
全面禁葬</t>
    <phoneticPr fontId="1" type="noConversion"/>
  </si>
  <si>
    <t>103年</t>
    <phoneticPr fontId="1" type="noConversion"/>
  </si>
  <si>
    <t>永安區
全面禁葬</t>
    <phoneticPr fontId="1" type="noConversion"/>
  </si>
  <si>
    <t>104年</t>
    <phoneticPr fontId="1" type="noConversion"/>
  </si>
  <si>
    <t>梓官區
全面禁葬</t>
    <phoneticPr fontId="1" type="noConversion"/>
  </si>
  <si>
    <t>105年</t>
    <phoneticPr fontId="1" type="noConversion"/>
  </si>
  <si>
    <t>旗山區
全面禁葬</t>
    <phoneticPr fontId="1" type="noConversion"/>
  </si>
  <si>
    <t>106年</t>
    <phoneticPr fontId="1" type="noConversion"/>
  </si>
  <si>
    <t>美濃區</t>
    <phoneticPr fontId="1" type="noConversion"/>
  </si>
  <si>
    <t>六龜區</t>
    <phoneticPr fontId="1" type="noConversion"/>
  </si>
  <si>
    <t>甲仙區</t>
    <phoneticPr fontId="1" type="noConversion"/>
  </si>
  <si>
    <t>尚可容納穴位</t>
    <phoneticPr fontId="1" type="noConversion"/>
  </si>
  <si>
    <t>杉林區</t>
    <phoneticPr fontId="1" type="noConversion"/>
  </si>
  <si>
    <t>內門區</t>
    <phoneticPr fontId="1" type="noConversion"/>
  </si>
  <si>
    <t>橋頭2、3期為1座公墓，覆鼎金A、B、C、D區為1座公墓。</t>
    <phoneticPr fontId="1" type="noConversion"/>
  </si>
  <si>
    <t>燕巢區
深水</t>
    <phoneticPr fontId="1" type="noConversion"/>
  </si>
  <si>
    <t>橋頭區
全面禁葬</t>
    <phoneticPr fontId="1" type="noConversion"/>
  </si>
  <si>
    <t>V</t>
    <phoneticPr fontId="1" type="noConversion"/>
  </si>
  <si>
    <t>覆鼎金公墓(D區)</t>
    <phoneticPr fontId="1" type="noConversion"/>
  </si>
  <si>
    <t>大社第五公墓</t>
    <phoneticPr fontId="1" type="noConversion"/>
  </si>
  <si>
    <t>大社第十公墓</t>
    <phoneticPr fontId="1" type="noConversion"/>
  </si>
  <si>
    <t>107.7.20</t>
    <phoneticPr fontId="1" type="noConversion"/>
  </si>
  <si>
    <t>107.8.23</t>
    <phoneticPr fontId="1" type="noConversion"/>
  </si>
  <si>
    <t>橋頭甲樹路道路拓寬</t>
    <phoneticPr fontId="1" type="noConversion"/>
  </si>
  <si>
    <t>彌陀第六公墓</t>
    <phoneticPr fontId="1" type="noConversion"/>
  </si>
  <si>
    <t>107.10.23</t>
    <phoneticPr fontId="1" type="noConversion"/>
  </si>
  <si>
    <t>107年</t>
    <phoneticPr fontId="1" type="noConversion"/>
  </si>
  <si>
    <t>108年</t>
  </si>
  <si>
    <t>大社區
全面禁葬</t>
    <phoneticPr fontId="1" type="noConversion"/>
  </si>
  <si>
    <t>105年翻土循環使用</t>
    <phoneticPr fontId="1" type="noConversion"/>
  </si>
  <si>
    <t>總(原)設置數量</t>
    <phoneticPr fontId="1" type="noConversion"/>
  </si>
  <si>
    <r>
      <t>旗山</t>
    </r>
    <r>
      <rPr>
        <sz val="10"/>
        <rFont val="微軟正黑體"/>
        <family val="2"/>
        <charset val="136"/>
      </rPr>
      <t>(150棵樹)</t>
    </r>
    <phoneticPr fontId="1" type="noConversion"/>
  </si>
  <si>
    <r>
      <t>燕巢</t>
    </r>
    <r>
      <rPr>
        <sz val="10"/>
        <rFont val="微軟正黑體"/>
        <family val="2"/>
        <charset val="136"/>
      </rPr>
      <t>(100棵樹)</t>
    </r>
    <phoneticPr fontId="1" type="noConversion"/>
  </si>
  <si>
    <r>
      <rPr>
        <sz val="16"/>
        <rFont val="微軟正黑體"/>
        <family val="2"/>
        <charset val="136"/>
      </rPr>
      <t>杉林</t>
    </r>
    <r>
      <rPr>
        <sz val="10"/>
        <rFont val="微軟正黑體"/>
        <family val="2"/>
        <charset val="136"/>
      </rPr>
      <t>(80棵樹)</t>
    </r>
    <phoneticPr fontId="1" type="noConversion"/>
  </si>
  <si>
    <r>
      <t xml:space="preserve">106年翻土循環使用
</t>
    </r>
    <r>
      <rPr>
        <sz val="10"/>
        <rFont val="微軟正黑體"/>
        <family val="2"/>
        <charset val="136"/>
      </rPr>
      <t>(燕巢256+216=472.旗山160)</t>
    </r>
    <phoneticPr fontId="1" type="noConversion"/>
  </si>
  <si>
    <r>
      <t xml:space="preserve">107年翻土循環使用
</t>
    </r>
    <r>
      <rPr>
        <sz val="10"/>
        <rFont val="微軟正黑體"/>
        <family val="2"/>
        <charset val="136"/>
      </rPr>
      <t>(燕巢144+152+96.旗山240+120+136+16)</t>
    </r>
    <phoneticPr fontId="1" type="noConversion"/>
  </si>
  <si>
    <t>100年申請件數</t>
    <phoneticPr fontId="1" type="noConversion"/>
  </si>
  <si>
    <t>101年申請件數</t>
  </si>
  <si>
    <t>102年申請件數</t>
  </si>
  <si>
    <t>103年申請件數</t>
  </si>
  <si>
    <t>104年申請件數</t>
  </si>
  <si>
    <t>105年申請件數</t>
  </si>
  <si>
    <t>106年申請件數</t>
  </si>
  <si>
    <t>107年申請件數</t>
  </si>
  <si>
    <t>108年申請件數</t>
  </si>
  <si>
    <t>109年申請件數</t>
  </si>
  <si>
    <t>113年</t>
  </si>
  <si>
    <t>114年</t>
  </si>
  <si>
    <t>115年</t>
  </si>
  <si>
    <t>116年</t>
  </si>
  <si>
    <t>117年</t>
  </si>
  <si>
    <t>118年</t>
  </si>
  <si>
    <t>119年</t>
  </si>
  <si>
    <t>101年</t>
    <phoneticPr fontId="1" type="noConversion"/>
  </si>
  <si>
    <t>102年</t>
    <phoneticPr fontId="1" type="noConversion"/>
  </si>
  <si>
    <t>103年</t>
    <phoneticPr fontId="1" type="noConversion"/>
  </si>
  <si>
    <t>104年</t>
    <phoneticPr fontId="1" type="noConversion"/>
  </si>
  <si>
    <t>105年</t>
    <phoneticPr fontId="1" type="noConversion"/>
  </si>
  <si>
    <t>106年</t>
    <phoneticPr fontId="1" type="noConversion"/>
  </si>
  <si>
    <t>107年</t>
    <phoneticPr fontId="1" type="noConversion"/>
  </si>
  <si>
    <t>108年</t>
    <phoneticPr fontId="1" type="noConversion"/>
  </si>
  <si>
    <t>111年</t>
    <phoneticPr fontId="1" type="noConversion"/>
  </si>
  <si>
    <t>112年</t>
    <phoneticPr fontId="1" type="noConversion"/>
  </si>
  <si>
    <t>公墓埋葬
統計數</t>
    <phoneticPr fontId="1" type="noConversion"/>
  </si>
  <si>
    <t xml:space="preserve">                                                                                                                                         高雄市殯葬管理處基本資料表(墓政業務)</t>
    <phoneticPr fontId="1" type="noConversion"/>
  </si>
  <si>
    <r>
      <t xml:space="preserve">108年翻土循環使用
</t>
    </r>
    <r>
      <rPr>
        <sz val="10"/>
        <rFont val="微軟正黑體"/>
        <family val="2"/>
        <charset val="136"/>
      </rPr>
      <t>(旗山128+32+368.燕巢152+56+72+40+48+48+64+72+64+56)</t>
    </r>
    <phoneticPr fontId="1" type="noConversion"/>
  </si>
  <si>
    <t>杉林歸真園區</t>
    <phoneticPr fontId="1" type="noConversion"/>
  </si>
  <si>
    <t>公墓埋葬合計</t>
    <phoneticPr fontId="1" type="noConversion"/>
  </si>
  <si>
    <t>合計</t>
    <phoneticPr fontId="1" type="noConversion"/>
  </si>
  <si>
    <t>合                計</t>
    <phoneticPr fontId="16" type="noConversion"/>
  </si>
  <si>
    <t>海葬使用情形</t>
    <phoneticPr fontId="1" type="noConversion"/>
  </si>
  <si>
    <t>99年申請件數</t>
    <phoneticPr fontId="1" type="noConversion"/>
  </si>
  <si>
    <t>109年</t>
    <phoneticPr fontId="1" type="noConversion"/>
  </si>
  <si>
    <t>三民區
(已遷葬完畢)</t>
    <phoneticPr fontId="1" type="noConversion"/>
  </si>
  <si>
    <t>灑葬使用情形</t>
    <phoneticPr fontId="1" type="noConversion"/>
  </si>
  <si>
    <t>燕巢</t>
    <phoneticPr fontId="1" type="noConversion"/>
  </si>
  <si>
    <t>杉林</t>
    <phoneticPr fontId="1" type="noConversion"/>
  </si>
  <si>
    <t>109年</t>
    <phoneticPr fontId="1" type="noConversion"/>
  </si>
  <si>
    <r>
      <t xml:space="preserve">109年翻土循環使用
</t>
    </r>
    <r>
      <rPr>
        <sz val="10"/>
        <rFont val="微軟正黑體"/>
        <family val="2"/>
        <charset val="136"/>
      </rPr>
      <t>(燕巢56+72+80+64+88+72+48+31+65+48+64+80.旗山新增400)</t>
    </r>
    <phoneticPr fontId="1" type="noConversion"/>
  </si>
  <si>
    <t>備註：1.公墓公園化(示範公墓)-鳳山、路竹、湖內、茄萣、甲仙等5處。2.茂林、桃源及那瑪夏區公墓於103年12月25日改制為山地原住民自治區時移撥。</t>
    <phoneticPr fontId="1" type="noConversion"/>
  </si>
  <si>
    <t>燕巢第一公墓</t>
  </si>
  <si>
    <t>路竹第一公墓</t>
  </si>
  <si>
    <t>路竹第二十一公墓</t>
  </si>
  <si>
    <t>110.2.22</t>
    <phoneticPr fontId="1" type="noConversion"/>
  </si>
  <si>
    <t>共23座</t>
    <phoneticPr fontId="1" type="noConversion"/>
  </si>
  <si>
    <t>統計至110年9月30日資料</t>
    <phoneticPr fontId="1" type="noConversion"/>
  </si>
  <si>
    <t>110年1~9月申請件數</t>
    <phoneticPr fontId="1" type="noConversion"/>
  </si>
  <si>
    <t>110年1~9月</t>
    <phoneticPr fontId="1" type="noConversion"/>
  </si>
  <si>
    <r>
      <t xml:space="preserve">110年翻土循環使用
</t>
    </r>
    <r>
      <rPr>
        <sz val="10"/>
        <rFont val="微軟正黑體"/>
        <family val="2"/>
        <charset val="136"/>
      </rPr>
      <t>(燕巢72+64+72+72+72+72+80+32</t>
    </r>
    <r>
      <rPr>
        <sz val="10"/>
        <color rgb="FFFF0000"/>
        <rFont val="微軟正黑體"/>
        <family val="2"/>
        <charset val="136"/>
      </rPr>
      <t>+40.</t>
    </r>
    <r>
      <rPr>
        <sz val="10"/>
        <rFont val="微軟正黑體"/>
        <family val="2"/>
        <charset val="136"/>
      </rPr>
      <t>旗山+400+</t>
    </r>
    <r>
      <rPr>
        <sz val="10"/>
        <color rgb="FFFF0000"/>
        <rFont val="微軟正黑體"/>
        <family val="2"/>
        <charset val="136"/>
      </rPr>
      <t>200</t>
    </r>
    <r>
      <rPr>
        <sz val="10"/>
        <rFont val="微軟正黑體"/>
        <family val="2"/>
        <charset val="136"/>
      </rPr>
      <t>)</t>
    </r>
    <phoneticPr fontId="1" type="noConversion"/>
  </si>
  <si>
    <t>110年1~9月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</si>
</sst>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-* #,##0.0_-;\-* #,##0.0_-;_-* &quot;-&quot;?_-;_-@_-"/>
    <numFmt numFmtId="177" formatCode="#,##0_);[Red]\(#,##0\)"/>
    <numFmt numFmtId="178" formatCode="_-* #,##0.0000_-;\-* #,##0.0000_-;_-* &quot;-&quot;????_-;_-@_-"/>
  </numFmts>
  <fonts count="28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20"/>
      <name val="微軟正黑體"/>
      <family val="2"/>
      <charset val="136"/>
    </font>
    <font>
      <sz val="12"/>
      <name val="微軟正黑體"/>
      <family val="2"/>
      <charset val="136"/>
    </font>
    <font>
      <sz val="16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新細明體"/>
      <family val="1"/>
      <charset val="136"/>
      <scheme val="minor"/>
    </font>
    <font>
      <sz val="12"/>
      <color rgb="FFFF0000"/>
      <name val="微軟正黑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細明體"/>
      <family val="3"/>
      <charset val="136"/>
    </font>
    <font>
      <b/>
      <sz val="14"/>
      <color rgb="FFFF0000"/>
      <name val="微軟正黑體"/>
      <family val="2"/>
      <charset val="136"/>
    </font>
    <font>
      <sz val="14"/>
      <color indexed="81"/>
      <name val="Tahoma"/>
      <family val="2"/>
    </font>
    <font>
      <sz val="14"/>
      <color indexed="81"/>
      <name val="細明體"/>
      <family val="3"/>
      <charset val="136"/>
    </font>
    <font>
      <sz val="9"/>
      <name val="新細明體"/>
      <family val="1"/>
      <charset val="136"/>
      <scheme val="minor"/>
    </font>
    <font>
      <b/>
      <sz val="16"/>
      <name val="微軟正黑體"/>
      <family val="2"/>
      <charset val="136"/>
    </font>
    <font>
      <b/>
      <sz val="18"/>
      <name val="微軟正黑體"/>
      <family val="2"/>
      <charset val="136"/>
    </font>
    <font>
      <sz val="18"/>
      <name val="微軟正黑體"/>
      <family val="2"/>
      <charset val="136"/>
    </font>
    <font>
      <sz val="18"/>
      <color theme="1"/>
      <name val="新細明體"/>
      <family val="1"/>
      <charset val="136"/>
      <scheme val="minor"/>
    </font>
    <font>
      <sz val="18"/>
      <name val="新細明體"/>
      <family val="1"/>
      <charset val="136"/>
      <scheme val="minor"/>
    </font>
    <font>
      <sz val="18"/>
      <name val="標楷體"/>
      <family val="4"/>
      <charset val="136"/>
    </font>
    <font>
      <sz val="14"/>
      <name val="新細明體"/>
      <family val="1"/>
      <charset val="136"/>
      <scheme val="minor"/>
    </font>
    <font>
      <sz val="10"/>
      <color indexed="81"/>
      <name val="Tahoma"/>
      <family val="2"/>
    </font>
    <font>
      <sz val="10"/>
      <color indexed="8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6"/>
      <color rgb="FFFF000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4" fillId="0" borderId="0" xfId="0" applyFont="1">
      <alignment vertical="center"/>
    </xf>
    <xf numFmtId="41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1" fontId="5" fillId="2" borderId="11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right" vertical="top" wrapText="1"/>
    </xf>
    <xf numFmtId="41" fontId="5" fillId="0" borderId="16" xfId="0" applyNumberFormat="1" applyFont="1" applyFill="1" applyBorder="1">
      <alignment vertical="center"/>
    </xf>
    <xf numFmtId="41" fontId="5" fillId="0" borderId="25" xfId="0" applyNumberFormat="1" applyFont="1" applyFill="1" applyBorder="1" applyAlignment="1">
      <alignment vertical="top" wrapText="1"/>
    </xf>
    <xf numFmtId="0" fontId="4" fillId="0" borderId="0" xfId="0" applyFont="1" applyBorder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1" fontId="5" fillId="2" borderId="29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vertical="center"/>
    </xf>
    <xf numFmtId="41" fontId="5" fillId="3" borderId="23" xfId="0" applyNumberFormat="1" applyFont="1" applyFill="1" applyBorder="1" applyAlignment="1">
      <alignment horizontal="center" vertical="center"/>
    </xf>
    <xf numFmtId="41" fontId="5" fillId="0" borderId="49" xfId="0" applyNumberFormat="1" applyFont="1" applyFill="1" applyBorder="1" applyAlignment="1">
      <alignment vertical="center"/>
    </xf>
    <xf numFmtId="41" fontId="5" fillId="0" borderId="30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>
      <alignment horizontal="center" vertical="center"/>
    </xf>
    <xf numFmtId="41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4" fillId="0" borderId="64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57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8" xfId="0" applyFont="1" applyBorder="1">
      <alignment vertical="center"/>
    </xf>
    <xf numFmtId="0" fontId="5" fillId="0" borderId="22" xfId="0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center" vertical="center"/>
    </xf>
    <xf numFmtId="41" fontId="5" fillId="0" borderId="8" xfId="0" applyNumberFormat="1" applyFont="1" applyFill="1" applyBorder="1">
      <alignment vertical="center"/>
    </xf>
    <xf numFmtId="41" fontId="5" fillId="0" borderId="10" xfId="0" applyNumberFormat="1" applyFont="1" applyFill="1" applyBorder="1">
      <alignment vertical="center"/>
    </xf>
    <xf numFmtId="41" fontId="5" fillId="0" borderId="19" xfId="0" applyNumberFormat="1" applyFont="1" applyFill="1" applyBorder="1">
      <alignment vertical="center"/>
    </xf>
    <xf numFmtId="41" fontId="5" fillId="2" borderId="62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41" fontId="19" fillId="0" borderId="2" xfId="0" applyNumberFormat="1" applyFont="1" applyFill="1" applyBorder="1" applyAlignment="1">
      <alignment horizontal="center" vertical="center"/>
    </xf>
    <xf numFmtId="41" fontId="19" fillId="0" borderId="31" xfId="0" applyNumberFormat="1" applyFont="1" applyFill="1" applyBorder="1" applyAlignment="1">
      <alignment horizontal="center" vertical="center"/>
    </xf>
    <xf numFmtId="49" fontId="19" fillId="0" borderId="25" xfId="0" applyNumberFormat="1" applyFont="1" applyFill="1" applyBorder="1" applyAlignment="1">
      <alignment horizontal="center" vertical="center"/>
    </xf>
    <xf numFmtId="177" fontId="19" fillId="0" borderId="7" xfId="0" applyNumberFormat="1" applyFont="1" applyFill="1" applyBorder="1" applyAlignment="1">
      <alignment horizontal="right" vertical="center"/>
    </xf>
    <xf numFmtId="49" fontId="19" fillId="3" borderId="25" xfId="0" applyNumberFormat="1" applyFont="1" applyFill="1" applyBorder="1" applyAlignment="1">
      <alignment horizontal="center" vertical="center"/>
    </xf>
    <xf numFmtId="41" fontId="19" fillId="0" borderId="14" xfId="0" applyNumberFormat="1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41" fontId="19" fillId="0" borderId="14" xfId="0" applyNumberFormat="1" applyFont="1" applyFill="1" applyBorder="1" applyAlignment="1">
      <alignment horizontal="center" vertical="center"/>
    </xf>
    <xf numFmtId="41" fontId="19" fillId="0" borderId="5" xfId="0" applyNumberFormat="1" applyFont="1" applyFill="1" applyBorder="1" applyAlignment="1">
      <alignment horizontal="center" vertical="center"/>
    </xf>
    <xf numFmtId="177" fontId="19" fillId="2" borderId="7" xfId="0" applyNumberFormat="1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41" fontId="19" fillId="0" borderId="14" xfId="0" applyNumberFormat="1" applyFont="1" applyFill="1" applyBorder="1" applyAlignment="1">
      <alignment horizontal="right" vertical="center" wrapText="1"/>
    </xf>
    <xf numFmtId="41" fontId="19" fillId="0" borderId="2" xfId="0" applyNumberFormat="1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41" fontId="19" fillId="2" borderId="14" xfId="0" applyNumberFormat="1" applyFont="1" applyFill="1" applyBorder="1" applyAlignment="1">
      <alignment horizontal="center" vertical="center" wrapText="1"/>
    </xf>
    <xf numFmtId="41" fontId="19" fillId="2" borderId="5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41" fontId="19" fillId="0" borderId="11" xfId="0" applyNumberFormat="1" applyFont="1" applyFill="1" applyBorder="1" applyAlignment="1">
      <alignment horizontal="center" vertical="center"/>
    </xf>
    <xf numFmtId="41" fontId="19" fillId="0" borderId="21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41" fontId="19" fillId="0" borderId="21" xfId="0" applyNumberFormat="1" applyFont="1" applyFill="1" applyBorder="1" applyAlignment="1">
      <alignment horizontal="center"/>
    </xf>
    <xf numFmtId="0" fontId="19" fillId="0" borderId="57" xfId="0" applyFont="1" applyBorder="1">
      <alignment vertical="center"/>
    </xf>
    <xf numFmtId="0" fontId="19" fillId="0" borderId="0" xfId="0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41" fontId="5" fillId="3" borderId="34" xfId="0" applyNumberFormat="1" applyFont="1" applyFill="1" applyBorder="1" applyAlignment="1">
      <alignment horizontal="center" vertical="center"/>
    </xf>
    <xf numFmtId="41" fontId="5" fillId="3" borderId="25" xfId="0" applyNumberFormat="1" applyFont="1" applyFill="1" applyBorder="1" applyAlignment="1">
      <alignment horizontal="center" vertical="center"/>
    </xf>
    <xf numFmtId="41" fontId="5" fillId="2" borderId="34" xfId="0" applyNumberFormat="1" applyFont="1" applyFill="1" applyBorder="1" applyAlignment="1">
      <alignment horizontal="center" vertical="center"/>
    </xf>
    <xf numFmtId="41" fontId="5" fillId="2" borderId="74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22" xfId="0" applyNumberFormat="1" applyFont="1" applyFill="1" applyBorder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Border="1">
      <alignment vertical="center"/>
    </xf>
    <xf numFmtId="0" fontId="5" fillId="0" borderId="23" xfId="0" applyFont="1" applyBorder="1">
      <alignment vertical="center"/>
    </xf>
    <xf numFmtId="41" fontId="5" fillId="2" borderId="17" xfId="0" applyNumberFormat="1" applyFont="1" applyFill="1" applyBorder="1" applyAlignment="1">
      <alignment horizontal="center" vertical="center"/>
    </xf>
    <xf numFmtId="41" fontId="4" fillId="0" borderId="0" xfId="0" applyNumberFormat="1" applyFont="1">
      <alignment vertical="center"/>
    </xf>
    <xf numFmtId="41" fontId="19" fillId="0" borderId="31" xfId="0" applyNumberFormat="1" applyFont="1" applyFill="1" applyBorder="1" applyAlignment="1">
      <alignment horizontal="center" vertical="center"/>
    </xf>
    <xf numFmtId="41" fontId="19" fillId="2" borderId="14" xfId="0" applyNumberFormat="1" applyFont="1" applyFill="1" applyBorder="1" applyAlignment="1">
      <alignment horizontal="center" vertical="center"/>
    </xf>
    <xf numFmtId="41" fontId="27" fillId="0" borderId="23" xfId="0" applyNumberFormat="1" applyFont="1" applyFill="1" applyBorder="1" applyAlignment="1">
      <alignment horizontal="center" vertical="center"/>
    </xf>
    <xf numFmtId="0" fontId="23" fillId="0" borderId="8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65" xfId="0" applyFont="1" applyBorder="1" applyAlignment="1">
      <alignment horizontal="left" vertical="top" wrapText="1"/>
    </xf>
    <xf numFmtId="0" fontId="19" fillId="2" borderId="25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5" fillId="0" borderId="76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23" fillId="0" borderId="50" xfId="0" applyFont="1" applyBorder="1" applyAlignment="1">
      <alignment horizontal="left" vertical="top" wrapText="1"/>
    </xf>
    <xf numFmtId="0" fontId="23" fillId="0" borderId="80" xfId="0" applyFont="1" applyBorder="1" applyAlignment="1">
      <alignment horizontal="left" vertical="top" wrapText="1"/>
    </xf>
    <xf numFmtId="0" fontId="23" fillId="0" borderId="75" xfId="0" applyFont="1" applyBorder="1" applyAlignment="1">
      <alignment horizontal="left" vertical="top" wrapText="1"/>
    </xf>
    <xf numFmtId="41" fontId="5" fillId="2" borderId="81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8" xfId="0" applyFont="1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76" fontId="19" fillId="0" borderId="55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1" fontId="19" fillId="0" borderId="36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1" fontId="19" fillId="0" borderId="36" xfId="0" applyNumberFormat="1" applyFont="1" applyFill="1" applyBorder="1" applyAlignment="1">
      <alignment horizontal="center" vertical="center" wrapText="1"/>
    </xf>
    <xf numFmtId="41" fontId="19" fillId="0" borderId="55" xfId="0" applyNumberFormat="1" applyFont="1" applyFill="1" applyBorder="1" applyAlignment="1">
      <alignment horizontal="center" vertical="center"/>
    </xf>
    <xf numFmtId="41" fontId="19" fillId="0" borderId="42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77" fontId="19" fillId="0" borderId="13" xfId="0" applyNumberFormat="1" applyFont="1" applyFill="1" applyBorder="1" applyAlignment="1">
      <alignment horizontal="right" vertical="center"/>
    </xf>
    <xf numFmtId="177" fontId="19" fillId="0" borderId="32" xfId="0" applyNumberFormat="1" applyFont="1" applyFill="1" applyBorder="1" applyAlignment="1">
      <alignment horizontal="right" vertical="center"/>
    </xf>
    <xf numFmtId="0" fontId="19" fillId="0" borderId="67" xfId="0" applyFont="1" applyFill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176" fontId="19" fillId="2" borderId="54" xfId="0" applyNumberFormat="1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41" fontId="19" fillId="2" borderId="54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41" fontId="19" fillId="0" borderId="29" xfId="0" applyNumberFormat="1" applyFont="1" applyFill="1" applyBorder="1" applyAlignment="1">
      <alignment horizontal="center" vertical="center" wrapText="1"/>
    </xf>
    <xf numFmtId="41" fontId="19" fillId="0" borderId="34" xfId="0" applyNumberFormat="1" applyFont="1" applyFill="1" applyBorder="1" applyAlignment="1">
      <alignment horizontal="center" vertical="center" wrapText="1"/>
    </xf>
    <xf numFmtId="41" fontId="19" fillId="0" borderId="5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right" vertical="center"/>
    </xf>
    <xf numFmtId="0" fontId="4" fillId="0" borderId="60" xfId="0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9" xfId="0" applyBorder="1" applyAlignment="1">
      <alignment vertical="center"/>
    </xf>
    <xf numFmtId="0" fontId="23" fillId="0" borderId="77" xfId="0" applyFont="1" applyBorder="1" applyAlignment="1">
      <alignment horizontal="left" vertical="top" wrapText="1"/>
    </xf>
    <xf numFmtId="0" fontId="23" fillId="0" borderId="78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5" fillId="0" borderId="4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41" fontId="19" fillId="0" borderId="35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41" fontId="19" fillId="0" borderId="56" xfId="0" applyNumberFormat="1" applyFont="1" applyFill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19" fillId="2" borderId="40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right" vertical="center"/>
    </xf>
    <xf numFmtId="177" fontId="19" fillId="2" borderId="13" xfId="0" applyNumberFormat="1" applyFont="1" applyFill="1" applyBorder="1" applyAlignment="1">
      <alignment horizontal="right" vertical="center"/>
    </xf>
    <xf numFmtId="49" fontId="19" fillId="3" borderId="40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21" fillId="0" borderId="4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176" fontId="19" fillId="0" borderId="35" xfId="0" applyNumberFormat="1" applyFont="1" applyFill="1" applyBorder="1" applyAlignment="1">
      <alignment horizontal="center" vertical="center"/>
    </xf>
    <xf numFmtId="176" fontId="19" fillId="0" borderId="2" xfId="0" applyNumberFormat="1" applyFont="1" applyFill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6" fontId="19" fillId="0" borderId="56" xfId="0" applyNumberFormat="1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176" fontId="19" fillId="0" borderId="51" xfId="0" applyNumberFormat="1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176" fontId="19" fillId="0" borderId="54" xfId="0" applyNumberFormat="1" applyFont="1" applyFill="1" applyBorder="1" applyAlignment="1">
      <alignment horizontal="center" vertical="center"/>
    </xf>
    <xf numFmtId="176" fontId="19" fillId="0" borderId="14" xfId="0" applyNumberFormat="1" applyFont="1" applyFill="1" applyBorder="1" applyAlignment="1">
      <alignment horizontal="center" vertical="center"/>
    </xf>
    <xf numFmtId="41" fontId="19" fillId="0" borderId="31" xfId="0" applyNumberFormat="1" applyFont="1" applyFill="1" applyBorder="1" applyAlignment="1">
      <alignment horizontal="center" vertical="center"/>
    </xf>
    <xf numFmtId="41" fontId="19" fillId="0" borderId="43" xfId="0" applyNumberFormat="1" applyFont="1" applyFill="1" applyBorder="1" applyAlignment="1">
      <alignment horizontal="center" vertical="center"/>
    </xf>
    <xf numFmtId="176" fontId="19" fillId="0" borderId="55" xfId="0" applyNumberFormat="1" applyFont="1" applyFill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176" fontId="19" fillId="0" borderId="35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6" fontId="19" fillId="0" borderId="56" xfId="0" applyNumberFormat="1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41" fontId="19" fillId="0" borderId="29" xfId="0" applyNumberFormat="1" applyFont="1" applyFill="1" applyBorder="1" applyAlignment="1">
      <alignment horizontal="center" vertical="center"/>
    </xf>
    <xf numFmtId="41" fontId="19" fillId="0" borderId="34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8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9" fillId="0" borderId="77" xfId="0" applyFont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82" xfId="0" applyBorder="1" applyAlignment="1">
      <alignment vertical="center" wrapText="1"/>
    </xf>
    <xf numFmtId="0" fontId="7" fillId="0" borderId="5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wrapText="1"/>
    </xf>
    <xf numFmtId="0" fontId="19" fillId="0" borderId="60" xfId="0" applyFont="1" applyBorder="1" applyAlignment="1">
      <alignment vertical="center" wrapText="1"/>
    </xf>
    <xf numFmtId="0" fontId="19" fillId="0" borderId="61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6"/>
  <sheetViews>
    <sheetView tabSelected="1" zoomScale="85" zoomScaleNormal="85" workbookViewId="0">
      <pane xSplit="1" ySplit="4" topLeftCell="C53" activePane="bottomRight" state="frozen"/>
      <selection pane="topRight" activeCell="B1" sqref="B1"/>
      <selection pane="bottomLeft" activeCell="A5" sqref="A5"/>
      <selection pane="bottomRight" activeCell="K62" sqref="K62"/>
    </sheetView>
  </sheetViews>
  <sheetFormatPr defaultColWidth="5.125" defaultRowHeight="15.75" x14ac:dyDescent="0.25"/>
  <cols>
    <col min="1" max="1" width="29.125" style="1" customWidth="1"/>
    <col min="2" max="2" width="21.125" style="1" customWidth="1"/>
    <col min="3" max="3" width="15.875" style="1" customWidth="1"/>
    <col min="4" max="6" width="20" style="1" customWidth="1"/>
    <col min="7" max="7" width="14.75" style="1" customWidth="1"/>
    <col min="8" max="8" width="16.125" style="1" customWidth="1"/>
    <col min="9" max="9" width="14.75" style="1" customWidth="1"/>
    <col min="10" max="10" width="15.75" style="1" customWidth="1"/>
    <col min="11" max="11" width="27.5" style="1" customWidth="1"/>
    <col min="12" max="12" width="12.75" style="1" customWidth="1"/>
    <col min="13" max="13" width="20.875" style="1" customWidth="1"/>
    <col min="14" max="14" width="27.125" style="1" customWidth="1"/>
    <col min="15" max="16" width="17.25" style="1" customWidth="1"/>
    <col min="17" max="17" width="27.375" style="1" customWidth="1"/>
    <col min="18" max="18" width="25.625" style="1" customWidth="1"/>
    <col min="19" max="19" width="42" style="1" customWidth="1"/>
    <col min="20" max="23" width="21.75" style="1" customWidth="1"/>
    <col min="24" max="16384" width="5.125" style="1"/>
  </cols>
  <sheetData>
    <row r="1" spans="1:25" ht="35.25" customHeight="1" thickTop="1" x14ac:dyDescent="0.25">
      <c r="A1" s="224" t="s">
        <v>137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"/>
      <c r="S1" s="22"/>
      <c r="T1" s="22"/>
      <c r="U1" s="22"/>
      <c r="V1" s="22"/>
      <c r="W1" s="26"/>
    </row>
    <row r="2" spans="1:25" ht="26.25" customHeight="1" thickBot="1" x14ac:dyDescent="0.3">
      <c r="A2" s="159" t="s">
        <v>158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1"/>
      <c r="S2" s="161"/>
      <c r="T2" s="161"/>
      <c r="U2" s="161"/>
      <c r="V2" s="161"/>
      <c r="W2" s="162"/>
    </row>
    <row r="3" spans="1:25" ht="21.75" customHeight="1" thickTop="1" x14ac:dyDescent="0.25">
      <c r="A3" s="230" t="s">
        <v>0</v>
      </c>
      <c r="B3" s="227" t="s">
        <v>1</v>
      </c>
      <c r="C3" s="228"/>
      <c r="D3" s="226" t="s">
        <v>4</v>
      </c>
      <c r="E3" s="226"/>
      <c r="F3" s="226"/>
      <c r="G3" s="226" t="s">
        <v>7</v>
      </c>
      <c r="H3" s="226"/>
      <c r="I3" s="226"/>
      <c r="J3" s="235"/>
      <c r="K3" s="236"/>
      <c r="L3" s="230" t="s">
        <v>3</v>
      </c>
      <c r="M3" s="232"/>
      <c r="N3" s="232"/>
      <c r="O3" s="232"/>
      <c r="P3" s="233"/>
      <c r="Q3" s="234"/>
      <c r="R3" s="152" t="s">
        <v>61</v>
      </c>
      <c r="S3" s="153"/>
      <c r="T3" s="154"/>
      <c r="U3" s="154"/>
      <c r="V3" s="155"/>
      <c r="W3" s="156"/>
    </row>
    <row r="4" spans="1:25" ht="26.25" thickBot="1" x14ac:dyDescent="0.3">
      <c r="A4" s="231"/>
      <c r="B4" s="229"/>
      <c r="C4" s="229"/>
      <c r="D4" s="34" t="s">
        <v>8</v>
      </c>
      <c r="E4" s="34" t="s">
        <v>5</v>
      </c>
      <c r="F4" s="34" t="s">
        <v>6</v>
      </c>
      <c r="G4" s="241" t="s">
        <v>8</v>
      </c>
      <c r="H4" s="242"/>
      <c r="I4" s="237" t="s">
        <v>9</v>
      </c>
      <c r="J4" s="238"/>
      <c r="K4" s="35" t="s">
        <v>6</v>
      </c>
      <c r="L4" s="134" t="s">
        <v>0</v>
      </c>
      <c r="M4" s="135"/>
      <c r="N4" s="36" t="s">
        <v>10</v>
      </c>
      <c r="O4" s="239" t="s">
        <v>1</v>
      </c>
      <c r="P4" s="240"/>
      <c r="Q4" s="37" t="s">
        <v>11</v>
      </c>
      <c r="R4" s="148" t="s">
        <v>63</v>
      </c>
      <c r="S4" s="149"/>
      <c r="T4" s="12" t="s">
        <v>104</v>
      </c>
      <c r="U4" s="20" t="s">
        <v>105</v>
      </c>
      <c r="V4" s="13" t="s">
        <v>106</v>
      </c>
      <c r="W4" s="27" t="s">
        <v>2</v>
      </c>
    </row>
    <row r="5" spans="1:25" ht="44.25" customHeight="1" thickTop="1" thickBot="1" x14ac:dyDescent="0.3">
      <c r="A5" s="38" t="s">
        <v>12</v>
      </c>
      <c r="B5" s="199">
        <v>0</v>
      </c>
      <c r="C5" s="200"/>
      <c r="D5" s="39">
        <v>0</v>
      </c>
      <c r="E5" s="39">
        <v>0</v>
      </c>
      <c r="F5" s="39">
        <f>D5-E5</f>
        <v>0</v>
      </c>
      <c r="G5" s="146">
        <v>0</v>
      </c>
      <c r="H5" s="147"/>
      <c r="I5" s="146">
        <v>0</v>
      </c>
      <c r="J5" s="147"/>
      <c r="K5" s="40">
        <v>0</v>
      </c>
      <c r="L5" s="134" t="s">
        <v>13</v>
      </c>
      <c r="M5" s="135"/>
      <c r="N5" s="41" t="s">
        <v>14</v>
      </c>
      <c r="O5" s="121">
        <v>6723</v>
      </c>
      <c r="P5" s="182"/>
      <c r="Q5" s="42">
        <v>137</v>
      </c>
      <c r="R5" s="166" t="s">
        <v>65</v>
      </c>
      <c r="S5" s="167"/>
      <c r="T5" s="2">
        <v>2</v>
      </c>
      <c r="U5" s="3">
        <v>0.4128</v>
      </c>
      <c r="V5" s="14">
        <v>0.14929999999999999</v>
      </c>
      <c r="W5" s="28">
        <f>SUM(T5:V5)</f>
        <v>2.5621</v>
      </c>
      <c r="X5" s="21"/>
      <c r="Y5" s="10"/>
    </row>
    <row r="6" spans="1:25" ht="29.25" customHeight="1" thickTop="1" x14ac:dyDescent="0.25">
      <c r="A6" s="107" t="s">
        <v>146</v>
      </c>
      <c r="B6" s="203">
        <v>0</v>
      </c>
      <c r="C6" s="204"/>
      <c r="D6" s="115">
        <v>0</v>
      </c>
      <c r="E6" s="115">
        <v>0</v>
      </c>
      <c r="F6" s="115">
        <f>D6-E6</f>
        <v>0</v>
      </c>
      <c r="G6" s="116">
        <v>0</v>
      </c>
      <c r="H6" s="174"/>
      <c r="I6" s="116">
        <v>0</v>
      </c>
      <c r="J6" s="174"/>
      <c r="K6" s="117">
        <v>0</v>
      </c>
      <c r="L6" s="134" t="s">
        <v>15</v>
      </c>
      <c r="M6" s="135"/>
      <c r="N6" s="41" t="s">
        <v>16</v>
      </c>
      <c r="O6" s="121">
        <v>2092</v>
      </c>
      <c r="P6" s="182"/>
      <c r="Q6" s="42">
        <v>109</v>
      </c>
      <c r="R6" s="168" t="s">
        <v>103</v>
      </c>
      <c r="S6" s="169"/>
      <c r="T6" s="17">
        <f>800+400</f>
        <v>1200</v>
      </c>
      <c r="U6" s="17">
        <f>600+200</f>
        <v>800</v>
      </c>
      <c r="V6" s="16">
        <v>640</v>
      </c>
      <c r="W6" s="29">
        <f>SUM(T6:V6)</f>
        <v>2640</v>
      </c>
      <c r="X6" s="10"/>
      <c r="Y6" s="10"/>
    </row>
    <row r="7" spans="1:25" ht="41.25" customHeight="1" x14ac:dyDescent="0.25">
      <c r="A7" s="214"/>
      <c r="B7" s="205"/>
      <c r="C7" s="206"/>
      <c r="D7" s="144"/>
      <c r="E7" s="144"/>
      <c r="F7" s="144"/>
      <c r="G7" s="175"/>
      <c r="H7" s="176"/>
      <c r="I7" s="175"/>
      <c r="J7" s="176"/>
      <c r="K7" s="201"/>
      <c r="L7" s="134" t="s">
        <v>17</v>
      </c>
      <c r="M7" s="135"/>
      <c r="N7" s="41" t="s">
        <v>18</v>
      </c>
      <c r="O7" s="121">
        <v>16306</v>
      </c>
      <c r="P7" s="182"/>
      <c r="Q7" s="42">
        <v>194</v>
      </c>
      <c r="R7" s="88" t="s">
        <v>102</v>
      </c>
      <c r="S7" s="106"/>
      <c r="T7" s="18">
        <v>400</v>
      </c>
      <c r="U7" s="18">
        <v>101</v>
      </c>
      <c r="V7" s="18">
        <v>0</v>
      </c>
      <c r="W7" s="29">
        <f t="shared" ref="W7:W12" si="0">SUM(T7:U7)</f>
        <v>501</v>
      </c>
    </row>
    <row r="8" spans="1:25" ht="48" customHeight="1" x14ac:dyDescent="0.25">
      <c r="A8" s="214"/>
      <c r="B8" s="205"/>
      <c r="C8" s="206"/>
      <c r="D8" s="144"/>
      <c r="E8" s="144"/>
      <c r="F8" s="144"/>
      <c r="G8" s="175"/>
      <c r="H8" s="176"/>
      <c r="I8" s="175"/>
      <c r="J8" s="176"/>
      <c r="K8" s="201"/>
      <c r="L8" s="134" t="s">
        <v>19</v>
      </c>
      <c r="M8" s="135"/>
      <c r="N8" s="41" t="s">
        <v>20</v>
      </c>
      <c r="O8" s="121">
        <v>59600</v>
      </c>
      <c r="P8" s="182"/>
      <c r="Q8" s="42">
        <v>914</v>
      </c>
      <c r="R8" s="88" t="s">
        <v>107</v>
      </c>
      <c r="S8" s="106"/>
      <c r="T8" s="18">
        <v>160</v>
      </c>
      <c r="U8" s="18">
        <f>256+216</f>
        <v>472</v>
      </c>
      <c r="V8" s="18">
        <v>0</v>
      </c>
      <c r="W8" s="29">
        <f t="shared" si="0"/>
        <v>632</v>
      </c>
    </row>
    <row r="9" spans="1:25" ht="41.25" customHeight="1" thickBot="1" x14ac:dyDescent="0.3">
      <c r="A9" s="215"/>
      <c r="B9" s="207"/>
      <c r="C9" s="208"/>
      <c r="D9" s="145"/>
      <c r="E9" s="145"/>
      <c r="F9" s="145"/>
      <c r="G9" s="177"/>
      <c r="H9" s="178"/>
      <c r="I9" s="177"/>
      <c r="J9" s="178"/>
      <c r="K9" s="202"/>
      <c r="L9" s="134" t="s">
        <v>21</v>
      </c>
      <c r="M9" s="135"/>
      <c r="N9" s="43" t="s">
        <v>22</v>
      </c>
      <c r="O9" s="121">
        <v>30</v>
      </c>
      <c r="P9" s="182"/>
      <c r="Q9" s="42">
        <v>41</v>
      </c>
      <c r="R9" s="88" t="s">
        <v>108</v>
      </c>
      <c r="S9" s="170"/>
      <c r="T9" s="18">
        <v>512</v>
      </c>
      <c r="U9" s="18">
        <f>144+152+96</f>
        <v>392</v>
      </c>
      <c r="V9" s="18">
        <v>0</v>
      </c>
      <c r="W9" s="29">
        <f t="shared" si="0"/>
        <v>904</v>
      </c>
    </row>
    <row r="10" spans="1:25" ht="41.25" customHeight="1" thickTop="1" x14ac:dyDescent="0.25">
      <c r="A10" s="107" t="s">
        <v>88</v>
      </c>
      <c r="B10" s="203">
        <v>918279</v>
      </c>
      <c r="C10" s="204"/>
      <c r="D10" s="115">
        <v>1</v>
      </c>
      <c r="E10" s="115">
        <v>0</v>
      </c>
      <c r="F10" s="115">
        <f>D10-E10</f>
        <v>1</v>
      </c>
      <c r="G10" s="116">
        <v>14457</v>
      </c>
      <c r="H10" s="174"/>
      <c r="I10" s="116">
        <f>G10-K10</f>
        <v>10566</v>
      </c>
      <c r="J10" s="174"/>
      <c r="K10" s="117">
        <v>3891</v>
      </c>
      <c r="L10" s="134" t="s">
        <v>23</v>
      </c>
      <c r="M10" s="135"/>
      <c r="N10" s="41" t="s">
        <v>24</v>
      </c>
      <c r="O10" s="121">
        <v>74351</v>
      </c>
      <c r="P10" s="182"/>
      <c r="Q10" s="42">
        <v>668</v>
      </c>
      <c r="R10" s="88" t="s">
        <v>138</v>
      </c>
      <c r="S10" s="171"/>
      <c r="T10" s="19">
        <f>128+32+368</f>
        <v>528</v>
      </c>
      <c r="U10" s="19">
        <f>152+56+72+40+48+48+64+72+64+56</f>
        <v>672</v>
      </c>
      <c r="V10" s="18">
        <v>0</v>
      </c>
      <c r="W10" s="29">
        <f t="shared" si="0"/>
        <v>1200</v>
      </c>
    </row>
    <row r="11" spans="1:25" ht="41.25" customHeight="1" x14ac:dyDescent="0.25">
      <c r="A11" s="214"/>
      <c r="B11" s="205"/>
      <c r="C11" s="206"/>
      <c r="D11" s="144"/>
      <c r="E11" s="144"/>
      <c r="F11" s="144"/>
      <c r="G11" s="175"/>
      <c r="H11" s="176"/>
      <c r="I11" s="175"/>
      <c r="J11" s="176"/>
      <c r="K11" s="201"/>
      <c r="L11" s="119" t="s">
        <v>25</v>
      </c>
      <c r="M11" s="120"/>
      <c r="N11" s="43" t="s">
        <v>26</v>
      </c>
      <c r="O11" s="121">
        <v>38628</v>
      </c>
      <c r="P11" s="122"/>
      <c r="Q11" s="42">
        <v>411</v>
      </c>
      <c r="R11" s="88" t="s">
        <v>151</v>
      </c>
      <c r="S11" s="171"/>
      <c r="T11" s="19">
        <v>400</v>
      </c>
      <c r="U11" s="19">
        <f>56+72+80+64+88+72+48+31+65+48+64+80</f>
        <v>768</v>
      </c>
      <c r="V11" s="18">
        <v>0</v>
      </c>
      <c r="W11" s="29">
        <f t="shared" si="0"/>
        <v>1168</v>
      </c>
    </row>
    <row r="12" spans="1:25" ht="41.25" customHeight="1" x14ac:dyDescent="0.25">
      <c r="A12" s="214"/>
      <c r="B12" s="205"/>
      <c r="C12" s="206"/>
      <c r="D12" s="144"/>
      <c r="E12" s="144"/>
      <c r="F12" s="144"/>
      <c r="G12" s="175"/>
      <c r="H12" s="176"/>
      <c r="I12" s="175"/>
      <c r="J12" s="176"/>
      <c r="K12" s="201"/>
      <c r="L12" s="119" t="s">
        <v>27</v>
      </c>
      <c r="M12" s="120"/>
      <c r="N12" s="41" t="s">
        <v>28</v>
      </c>
      <c r="O12" s="121">
        <v>48344</v>
      </c>
      <c r="P12" s="122"/>
      <c r="Q12" s="42">
        <v>672</v>
      </c>
      <c r="R12" s="88" t="s">
        <v>161</v>
      </c>
      <c r="S12" s="171"/>
      <c r="T12" s="83">
        <f>400+200</f>
        <v>600</v>
      </c>
      <c r="U12" s="83">
        <f>72+64+72+72+72+72+80+32+40</f>
        <v>576</v>
      </c>
      <c r="V12" s="18">
        <v>0</v>
      </c>
      <c r="W12" s="29">
        <f t="shared" si="0"/>
        <v>1176</v>
      </c>
    </row>
    <row r="13" spans="1:25" ht="31.5" customHeight="1" thickBot="1" x14ac:dyDescent="0.3">
      <c r="A13" s="215"/>
      <c r="B13" s="207"/>
      <c r="C13" s="208"/>
      <c r="D13" s="145"/>
      <c r="E13" s="145"/>
      <c r="F13" s="145"/>
      <c r="G13" s="177"/>
      <c r="H13" s="178"/>
      <c r="I13" s="177"/>
      <c r="J13" s="178"/>
      <c r="K13" s="202"/>
      <c r="L13" s="119" t="s">
        <v>96</v>
      </c>
      <c r="M13" s="120"/>
      <c r="N13" s="41" t="s">
        <v>28</v>
      </c>
      <c r="O13" s="121">
        <v>177</v>
      </c>
      <c r="P13" s="122"/>
      <c r="Q13" s="42">
        <v>7</v>
      </c>
      <c r="R13" s="172" t="s">
        <v>67</v>
      </c>
      <c r="S13" s="173"/>
      <c r="T13" s="4">
        <f>SUM(T6:T12)</f>
        <v>3800</v>
      </c>
      <c r="U13" s="4">
        <f>SUM(U6:U12)</f>
        <v>3781</v>
      </c>
      <c r="V13" s="4">
        <f t="shared" ref="V13:W13" si="1">SUM(V6:V12)</f>
        <v>640</v>
      </c>
      <c r="W13" s="9">
        <f t="shared" si="1"/>
        <v>8221</v>
      </c>
    </row>
    <row r="14" spans="1:25" ht="37.5" customHeight="1" thickTop="1" x14ac:dyDescent="0.25">
      <c r="A14" s="107" t="s">
        <v>29</v>
      </c>
      <c r="B14" s="203">
        <v>31535.9</v>
      </c>
      <c r="C14" s="221"/>
      <c r="D14" s="115">
        <v>1</v>
      </c>
      <c r="E14" s="115">
        <v>1</v>
      </c>
      <c r="F14" s="115">
        <f>D14-E14</f>
        <v>0</v>
      </c>
      <c r="G14" s="116">
        <v>1169</v>
      </c>
      <c r="H14" s="174"/>
      <c r="I14" s="116">
        <f>G14-K14</f>
        <v>1169</v>
      </c>
      <c r="J14" s="174"/>
      <c r="K14" s="117">
        <v>0</v>
      </c>
      <c r="L14" s="119" t="s">
        <v>30</v>
      </c>
      <c r="M14" s="120"/>
      <c r="N14" s="41" t="s">
        <v>31</v>
      </c>
      <c r="O14" s="121">
        <v>35500</v>
      </c>
      <c r="P14" s="122"/>
      <c r="Q14" s="42">
        <v>358</v>
      </c>
      <c r="R14" s="88" t="s">
        <v>68</v>
      </c>
      <c r="S14" s="106"/>
      <c r="T14" s="5">
        <v>7</v>
      </c>
      <c r="U14" s="6">
        <v>0</v>
      </c>
      <c r="V14" s="6">
        <v>0</v>
      </c>
      <c r="W14" s="30">
        <f t="shared" ref="W14" si="2">SUM(T14:U14)</f>
        <v>7</v>
      </c>
    </row>
    <row r="15" spans="1:25" ht="37.5" customHeight="1" thickBot="1" x14ac:dyDescent="0.3">
      <c r="A15" s="218"/>
      <c r="B15" s="222"/>
      <c r="C15" s="223"/>
      <c r="D15" s="198"/>
      <c r="E15" s="198"/>
      <c r="F15" s="198"/>
      <c r="G15" s="179"/>
      <c r="H15" s="178"/>
      <c r="I15" s="179"/>
      <c r="J15" s="178"/>
      <c r="K15" s="187"/>
      <c r="L15" s="119" t="s">
        <v>33</v>
      </c>
      <c r="M15" s="120"/>
      <c r="N15" s="41" t="s">
        <v>34</v>
      </c>
      <c r="O15" s="121">
        <v>18927</v>
      </c>
      <c r="P15" s="122"/>
      <c r="Q15" s="42">
        <v>112</v>
      </c>
      <c r="R15" s="88" t="s">
        <v>70</v>
      </c>
      <c r="S15" s="106"/>
      <c r="T15" s="5">
        <v>37</v>
      </c>
      <c r="U15" s="18">
        <v>0</v>
      </c>
      <c r="V15" s="18">
        <v>0</v>
      </c>
      <c r="W15" s="31">
        <v>37</v>
      </c>
    </row>
    <row r="16" spans="1:25" ht="51.75" customHeight="1" thickTop="1" thickBot="1" x14ac:dyDescent="0.3">
      <c r="A16" s="38" t="s">
        <v>32</v>
      </c>
      <c r="B16" s="199">
        <v>181353.3</v>
      </c>
      <c r="C16" s="200"/>
      <c r="D16" s="39">
        <v>5</v>
      </c>
      <c r="E16" s="39">
        <v>5</v>
      </c>
      <c r="F16" s="44">
        <f>D16-E16</f>
        <v>0</v>
      </c>
      <c r="G16" s="146">
        <v>208</v>
      </c>
      <c r="H16" s="147"/>
      <c r="I16" s="146">
        <v>0</v>
      </c>
      <c r="J16" s="147"/>
      <c r="K16" s="40">
        <v>0</v>
      </c>
      <c r="L16" s="119" t="s">
        <v>36</v>
      </c>
      <c r="M16" s="120"/>
      <c r="N16" s="41" t="s">
        <v>37</v>
      </c>
      <c r="O16" s="121">
        <v>8634</v>
      </c>
      <c r="P16" s="122"/>
      <c r="Q16" s="42">
        <v>199</v>
      </c>
      <c r="R16" s="88" t="s">
        <v>71</v>
      </c>
      <c r="S16" s="106"/>
      <c r="T16" s="5">
        <v>55</v>
      </c>
      <c r="U16" s="18">
        <v>0</v>
      </c>
      <c r="V16" s="18">
        <v>0</v>
      </c>
      <c r="W16" s="31">
        <f t="shared" ref="W16:W23" si="3">SUM(T16:U16)</f>
        <v>55</v>
      </c>
    </row>
    <row r="17" spans="1:23" ht="48" thickTop="1" thickBot="1" x14ac:dyDescent="0.3">
      <c r="A17" s="45" t="s">
        <v>35</v>
      </c>
      <c r="B17" s="199">
        <v>159741.20000000001</v>
      </c>
      <c r="C17" s="200"/>
      <c r="D17" s="46">
        <v>5</v>
      </c>
      <c r="E17" s="46">
        <v>5</v>
      </c>
      <c r="F17" s="44">
        <f>D17-E17</f>
        <v>0</v>
      </c>
      <c r="G17" s="146">
        <v>15899</v>
      </c>
      <c r="H17" s="147"/>
      <c r="I17" s="146">
        <f>G17-K17</f>
        <v>15899</v>
      </c>
      <c r="J17" s="147"/>
      <c r="K17" s="47">
        <v>0</v>
      </c>
      <c r="L17" s="119" t="s">
        <v>39</v>
      </c>
      <c r="M17" s="120"/>
      <c r="N17" s="41" t="s">
        <v>40</v>
      </c>
      <c r="O17" s="121">
        <v>59308</v>
      </c>
      <c r="P17" s="122"/>
      <c r="Q17" s="42">
        <v>945</v>
      </c>
      <c r="R17" s="88" t="s">
        <v>72</v>
      </c>
      <c r="S17" s="106"/>
      <c r="T17" s="5">
        <v>78</v>
      </c>
      <c r="U17" s="18">
        <v>0</v>
      </c>
      <c r="V17" s="18">
        <v>0</v>
      </c>
      <c r="W17" s="31">
        <f t="shared" si="3"/>
        <v>78</v>
      </c>
    </row>
    <row r="18" spans="1:23" ht="48" thickTop="1" thickBot="1" x14ac:dyDescent="0.3">
      <c r="A18" s="38" t="s">
        <v>38</v>
      </c>
      <c r="B18" s="199">
        <v>349283.9</v>
      </c>
      <c r="C18" s="200"/>
      <c r="D18" s="39">
        <v>9</v>
      </c>
      <c r="E18" s="39">
        <v>9</v>
      </c>
      <c r="F18" s="44">
        <f>D18-E18</f>
        <v>0</v>
      </c>
      <c r="G18" s="146">
        <v>11287</v>
      </c>
      <c r="H18" s="147"/>
      <c r="I18" s="146">
        <f>G18-K18</f>
        <v>11287</v>
      </c>
      <c r="J18" s="147"/>
      <c r="K18" s="40">
        <v>0</v>
      </c>
      <c r="L18" s="119" t="s">
        <v>42</v>
      </c>
      <c r="M18" s="120"/>
      <c r="N18" s="41" t="s">
        <v>43</v>
      </c>
      <c r="O18" s="121">
        <v>4528</v>
      </c>
      <c r="P18" s="122"/>
      <c r="Q18" s="42">
        <v>50</v>
      </c>
      <c r="R18" s="88" t="s">
        <v>74</v>
      </c>
      <c r="S18" s="106"/>
      <c r="T18" s="5">
        <v>121</v>
      </c>
      <c r="U18" s="7">
        <v>92</v>
      </c>
      <c r="V18" s="18">
        <v>0</v>
      </c>
      <c r="W18" s="31">
        <f t="shared" si="3"/>
        <v>213</v>
      </c>
    </row>
    <row r="19" spans="1:23" ht="33" customHeight="1" thickTop="1" x14ac:dyDescent="0.25">
      <c r="A19" s="107" t="s">
        <v>41</v>
      </c>
      <c r="B19" s="109">
        <v>4347.6000000000004</v>
      </c>
      <c r="C19" s="192"/>
      <c r="D19" s="113">
        <v>1</v>
      </c>
      <c r="E19" s="113">
        <v>1</v>
      </c>
      <c r="F19" s="113">
        <f>D19-E19</f>
        <v>0</v>
      </c>
      <c r="G19" s="116">
        <v>97</v>
      </c>
      <c r="H19" s="174"/>
      <c r="I19" s="116">
        <f>G19-K19</f>
        <v>97</v>
      </c>
      <c r="J19" s="174"/>
      <c r="K19" s="117">
        <v>0</v>
      </c>
      <c r="L19" s="119" t="s">
        <v>44</v>
      </c>
      <c r="M19" s="120"/>
      <c r="N19" s="41" t="s">
        <v>45</v>
      </c>
      <c r="O19" s="121">
        <v>1466</v>
      </c>
      <c r="P19" s="122"/>
      <c r="Q19" s="42">
        <v>76</v>
      </c>
      <c r="R19" s="88" t="s">
        <v>76</v>
      </c>
      <c r="S19" s="106"/>
      <c r="T19" s="5">
        <v>145</v>
      </c>
      <c r="U19" s="7">
        <v>267</v>
      </c>
      <c r="V19" s="18">
        <v>0</v>
      </c>
      <c r="W19" s="31">
        <f t="shared" si="3"/>
        <v>412</v>
      </c>
    </row>
    <row r="20" spans="1:23" ht="33" customHeight="1" x14ac:dyDescent="0.25">
      <c r="A20" s="214"/>
      <c r="B20" s="190"/>
      <c r="C20" s="193"/>
      <c r="D20" s="216"/>
      <c r="E20" s="216"/>
      <c r="F20" s="216"/>
      <c r="G20" s="175"/>
      <c r="H20" s="176"/>
      <c r="I20" s="175"/>
      <c r="J20" s="176"/>
      <c r="K20" s="201"/>
      <c r="L20" s="119" t="s">
        <v>46</v>
      </c>
      <c r="M20" s="120"/>
      <c r="N20" s="41" t="s">
        <v>47</v>
      </c>
      <c r="O20" s="121">
        <v>13681</v>
      </c>
      <c r="P20" s="122"/>
      <c r="Q20" s="42">
        <v>284</v>
      </c>
      <c r="R20" s="88" t="s">
        <v>78</v>
      </c>
      <c r="S20" s="106"/>
      <c r="T20" s="5">
        <v>312</v>
      </c>
      <c r="U20" s="7">
        <v>342</v>
      </c>
      <c r="V20" s="18">
        <v>0</v>
      </c>
      <c r="W20" s="31">
        <f t="shared" si="3"/>
        <v>654</v>
      </c>
    </row>
    <row r="21" spans="1:23" ht="33" customHeight="1" x14ac:dyDescent="0.25">
      <c r="A21" s="212"/>
      <c r="B21" s="190"/>
      <c r="C21" s="193"/>
      <c r="D21" s="216"/>
      <c r="E21" s="216"/>
      <c r="F21" s="216"/>
      <c r="G21" s="175"/>
      <c r="H21" s="176"/>
      <c r="I21" s="175"/>
      <c r="J21" s="176"/>
      <c r="K21" s="201"/>
      <c r="L21" s="119" t="s">
        <v>48</v>
      </c>
      <c r="M21" s="120"/>
      <c r="N21" s="41" t="s">
        <v>49</v>
      </c>
      <c r="O21" s="121">
        <v>7984</v>
      </c>
      <c r="P21" s="122"/>
      <c r="Q21" s="42">
        <v>12</v>
      </c>
      <c r="R21" s="88" t="s">
        <v>80</v>
      </c>
      <c r="S21" s="106"/>
      <c r="T21" s="5">
        <f>168+54+37+45+49+42+49+1+23</f>
        <v>468</v>
      </c>
      <c r="U21" s="7">
        <f>35+38+40+34+44+52+13+86+68+52</f>
        <v>462</v>
      </c>
      <c r="V21" s="18">
        <v>0</v>
      </c>
      <c r="W21" s="31">
        <f t="shared" si="3"/>
        <v>930</v>
      </c>
    </row>
    <row r="22" spans="1:23" ht="33" customHeight="1" x14ac:dyDescent="0.25">
      <c r="A22" s="212"/>
      <c r="B22" s="190"/>
      <c r="C22" s="193"/>
      <c r="D22" s="216"/>
      <c r="E22" s="216"/>
      <c r="F22" s="216"/>
      <c r="G22" s="175"/>
      <c r="H22" s="176"/>
      <c r="I22" s="175"/>
      <c r="J22" s="176"/>
      <c r="K22" s="201"/>
      <c r="L22" s="134" t="s">
        <v>50</v>
      </c>
      <c r="M22" s="135"/>
      <c r="N22" s="41" t="s">
        <v>49</v>
      </c>
      <c r="O22" s="121">
        <v>6385</v>
      </c>
      <c r="P22" s="182"/>
      <c r="Q22" s="42">
        <v>26</v>
      </c>
      <c r="R22" s="88" t="s">
        <v>99</v>
      </c>
      <c r="S22" s="106"/>
      <c r="T22" s="5">
        <f>86+82+149+68+33+39+39+15+45+42+44</f>
        <v>642</v>
      </c>
      <c r="U22" s="7">
        <f>10+46+35+48+66+70+77+71+73+66</f>
        <v>562</v>
      </c>
      <c r="V22" s="18">
        <v>0</v>
      </c>
      <c r="W22" s="31">
        <f t="shared" si="3"/>
        <v>1204</v>
      </c>
    </row>
    <row r="23" spans="1:23" ht="33" customHeight="1" thickBot="1" x14ac:dyDescent="0.3">
      <c r="A23" s="213"/>
      <c r="B23" s="194"/>
      <c r="C23" s="195"/>
      <c r="D23" s="217"/>
      <c r="E23" s="217"/>
      <c r="F23" s="217"/>
      <c r="G23" s="177"/>
      <c r="H23" s="178"/>
      <c r="I23" s="177"/>
      <c r="J23" s="178"/>
      <c r="K23" s="202"/>
      <c r="L23" s="119" t="s">
        <v>51</v>
      </c>
      <c r="M23" s="120"/>
      <c r="N23" s="43" t="s">
        <v>52</v>
      </c>
      <c r="O23" s="121">
        <v>68405</v>
      </c>
      <c r="P23" s="122"/>
      <c r="Q23" s="42">
        <v>2514</v>
      </c>
      <c r="R23" s="88" t="s">
        <v>100</v>
      </c>
      <c r="S23" s="106"/>
      <c r="T23" s="15">
        <f>39+25+42+28+46+54+53+33+37+41+24+37</f>
        <v>459</v>
      </c>
      <c r="U23" s="15">
        <f>71+51+57+69+68+37+50+47+60+73+50+62</f>
        <v>695</v>
      </c>
      <c r="V23" s="19">
        <v>0</v>
      </c>
      <c r="W23" s="32">
        <f t="shared" si="3"/>
        <v>1154</v>
      </c>
    </row>
    <row r="24" spans="1:23" ht="33" customHeight="1" thickTop="1" x14ac:dyDescent="0.25">
      <c r="A24" s="107" t="s">
        <v>101</v>
      </c>
      <c r="B24" s="109">
        <v>58540.5</v>
      </c>
      <c r="C24" s="110"/>
      <c r="D24" s="113">
        <v>8</v>
      </c>
      <c r="E24" s="113">
        <v>8</v>
      </c>
      <c r="F24" s="115">
        <v>0</v>
      </c>
      <c r="G24" s="116">
        <v>1774</v>
      </c>
      <c r="H24" s="110"/>
      <c r="I24" s="116">
        <f>G24-K24</f>
        <v>1774</v>
      </c>
      <c r="J24" s="110"/>
      <c r="K24" s="117">
        <v>0</v>
      </c>
      <c r="L24" s="119" t="s">
        <v>54</v>
      </c>
      <c r="M24" s="120"/>
      <c r="N24" s="43" t="s">
        <v>55</v>
      </c>
      <c r="O24" s="121">
        <v>170000</v>
      </c>
      <c r="P24" s="122"/>
      <c r="Q24" s="42">
        <v>7561</v>
      </c>
      <c r="R24" s="88" t="s">
        <v>145</v>
      </c>
      <c r="S24" s="106"/>
      <c r="T24" s="71">
        <f>36+49+56+32+37+42+49+82+62+52+74+50</f>
        <v>621</v>
      </c>
      <c r="U24" s="71">
        <f>67+75+67+72+79+77+59+32+53+52+59+76</f>
        <v>768</v>
      </c>
      <c r="V24" s="19">
        <v>0</v>
      </c>
      <c r="W24" s="32">
        <f t="shared" ref="W24" si="4">SUM(T24:U24)</f>
        <v>1389</v>
      </c>
    </row>
    <row r="25" spans="1:23" ht="35.25" customHeight="1" thickBot="1" x14ac:dyDescent="0.3">
      <c r="A25" s="108"/>
      <c r="B25" s="111"/>
      <c r="C25" s="112"/>
      <c r="D25" s="114"/>
      <c r="E25" s="114"/>
      <c r="F25" s="114"/>
      <c r="G25" s="111"/>
      <c r="H25" s="112"/>
      <c r="I25" s="111"/>
      <c r="J25" s="112"/>
      <c r="K25" s="118"/>
      <c r="L25" s="119" t="s">
        <v>57</v>
      </c>
      <c r="M25" s="120"/>
      <c r="N25" s="43" t="s">
        <v>58</v>
      </c>
      <c r="O25" s="121">
        <v>71000</v>
      </c>
      <c r="P25" s="122"/>
      <c r="Q25" s="42">
        <v>2875</v>
      </c>
      <c r="R25" s="88" t="s">
        <v>160</v>
      </c>
      <c r="S25" s="106"/>
      <c r="T25" s="70">
        <f>38+75+58+67+85+67+75+81+105</f>
        <v>651</v>
      </c>
      <c r="U25" s="70">
        <f>88+58+71+74+70+73+81+38+39</f>
        <v>592</v>
      </c>
      <c r="V25" s="74">
        <f>3+2+5</f>
        <v>10</v>
      </c>
      <c r="W25" s="75">
        <f>SUM(T25:V25)</f>
        <v>1253</v>
      </c>
    </row>
    <row r="26" spans="1:23" ht="47.25" customHeight="1" thickTop="1" thickBot="1" x14ac:dyDescent="0.3">
      <c r="A26" s="45" t="s">
        <v>53</v>
      </c>
      <c r="B26" s="199">
        <v>158154.6</v>
      </c>
      <c r="C26" s="200"/>
      <c r="D26" s="46">
        <v>4</v>
      </c>
      <c r="E26" s="46">
        <v>4</v>
      </c>
      <c r="F26" s="44">
        <f t="shared" ref="F26:F37" si="5">D26-E26</f>
        <v>0</v>
      </c>
      <c r="G26" s="146">
        <v>29465</v>
      </c>
      <c r="H26" s="147"/>
      <c r="I26" s="146">
        <f>G26-K26</f>
        <v>29465</v>
      </c>
      <c r="J26" s="147"/>
      <c r="K26" s="47">
        <v>0</v>
      </c>
      <c r="L26" s="119" t="s">
        <v>91</v>
      </c>
      <c r="M26" s="120"/>
      <c r="N26" s="43" t="s">
        <v>94</v>
      </c>
      <c r="O26" s="121">
        <v>125000</v>
      </c>
      <c r="P26" s="122"/>
      <c r="Q26" s="42">
        <v>1553</v>
      </c>
      <c r="R26" s="150" t="s">
        <v>2</v>
      </c>
      <c r="S26" s="151"/>
      <c r="T26" s="4">
        <f>SUM(T14:T25)</f>
        <v>3596</v>
      </c>
      <c r="U26" s="4">
        <f t="shared" ref="U26:W26" si="6">SUM(U14:U25)</f>
        <v>3780</v>
      </c>
      <c r="V26" s="72">
        <f t="shared" si="6"/>
        <v>10</v>
      </c>
      <c r="W26" s="73">
        <f t="shared" si="6"/>
        <v>7386</v>
      </c>
    </row>
    <row r="27" spans="1:23" ht="38.25" customHeight="1" thickTop="1" thickBot="1" x14ac:dyDescent="0.3">
      <c r="A27" s="107" t="s">
        <v>56</v>
      </c>
      <c r="B27" s="109">
        <v>178090.6</v>
      </c>
      <c r="C27" s="174"/>
      <c r="D27" s="113">
        <v>10</v>
      </c>
      <c r="E27" s="113">
        <v>10</v>
      </c>
      <c r="F27" s="115">
        <f>D27-E27</f>
        <v>0</v>
      </c>
      <c r="G27" s="116">
        <v>5150</v>
      </c>
      <c r="H27" s="174"/>
      <c r="I27" s="116">
        <f>G27-K27</f>
        <v>5150</v>
      </c>
      <c r="J27" s="174"/>
      <c r="K27" s="117">
        <v>0</v>
      </c>
      <c r="L27" s="119" t="s">
        <v>92</v>
      </c>
      <c r="M27" s="120"/>
      <c r="N27" s="43" t="s">
        <v>95</v>
      </c>
      <c r="O27" s="121">
        <v>16393</v>
      </c>
      <c r="P27" s="122"/>
      <c r="Q27" s="42">
        <v>358</v>
      </c>
      <c r="R27" s="157" t="s">
        <v>84</v>
      </c>
      <c r="S27" s="158"/>
      <c r="T27" s="69">
        <f>T13-T26</f>
        <v>204</v>
      </c>
      <c r="U27" s="11">
        <f>U13-U26</f>
        <v>1</v>
      </c>
      <c r="V27" s="11">
        <f>V13-V26</f>
        <v>630</v>
      </c>
      <c r="W27" s="33">
        <f>W13-W26</f>
        <v>835</v>
      </c>
    </row>
    <row r="28" spans="1:23" ht="38.25" customHeight="1" thickTop="1" x14ac:dyDescent="0.25">
      <c r="A28" s="219"/>
      <c r="B28" s="189"/>
      <c r="C28" s="176"/>
      <c r="D28" s="220"/>
      <c r="E28" s="220"/>
      <c r="F28" s="209"/>
      <c r="G28" s="189"/>
      <c r="H28" s="176"/>
      <c r="I28" s="189"/>
      <c r="J28" s="176"/>
      <c r="K28" s="188"/>
      <c r="L28" s="134" t="s">
        <v>93</v>
      </c>
      <c r="M28" s="135"/>
      <c r="N28" s="43" t="s">
        <v>95</v>
      </c>
      <c r="O28" s="121">
        <v>1649</v>
      </c>
      <c r="P28" s="182"/>
      <c r="Q28" s="42">
        <v>14</v>
      </c>
      <c r="R28" s="163"/>
      <c r="S28" s="164"/>
      <c r="T28" s="164"/>
      <c r="U28" s="164"/>
      <c r="V28" s="164"/>
      <c r="W28" s="165"/>
    </row>
    <row r="29" spans="1:23" ht="38.25" customHeight="1" x14ac:dyDescent="0.25">
      <c r="A29" s="219"/>
      <c r="B29" s="189"/>
      <c r="C29" s="176"/>
      <c r="D29" s="220"/>
      <c r="E29" s="220"/>
      <c r="F29" s="209"/>
      <c r="G29" s="189"/>
      <c r="H29" s="176"/>
      <c r="I29" s="189"/>
      <c r="J29" s="176"/>
      <c r="K29" s="188"/>
      <c r="L29" s="134" t="s">
        <v>97</v>
      </c>
      <c r="M29" s="135"/>
      <c r="N29" s="43" t="s">
        <v>98</v>
      </c>
      <c r="O29" s="121">
        <v>18569</v>
      </c>
      <c r="P29" s="182"/>
      <c r="Q29" s="42">
        <v>457</v>
      </c>
      <c r="R29" s="94"/>
      <c r="S29" s="95"/>
      <c r="T29" s="95"/>
      <c r="U29" s="95"/>
      <c r="V29" s="95"/>
      <c r="W29" s="96"/>
    </row>
    <row r="30" spans="1:23" ht="38.25" customHeight="1" thickBot="1" x14ac:dyDescent="0.3">
      <c r="A30" s="219"/>
      <c r="B30" s="189"/>
      <c r="C30" s="176"/>
      <c r="D30" s="220"/>
      <c r="E30" s="220"/>
      <c r="F30" s="209"/>
      <c r="G30" s="189"/>
      <c r="H30" s="176"/>
      <c r="I30" s="189"/>
      <c r="J30" s="176"/>
      <c r="K30" s="188"/>
      <c r="L30" s="184" t="s">
        <v>153</v>
      </c>
      <c r="M30" s="185"/>
      <c r="N30" s="43" t="s">
        <v>156</v>
      </c>
      <c r="O30" s="121">
        <v>11569.13</v>
      </c>
      <c r="P30" s="186"/>
      <c r="Q30" s="42">
        <v>674</v>
      </c>
      <c r="R30" s="84"/>
      <c r="S30" s="85"/>
      <c r="T30" s="85"/>
      <c r="U30" s="85"/>
      <c r="V30" s="85"/>
      <c r="W30" s="86"/>
    </row>
    <row r="31" spans="1:23" ht="38.25" customHeight="1" thickTop="1" x14ac:dyDescent="0.25">
      <c r="A31" s="219"/>
      <c r="B31" s="189"/>
      <c r="C31" s="176"/>
      <c r="D31" s="220"/>
      <c r="E31" s="220"/>
      <c r="F31" s="209"/>
      <c r="G31" s="189"/>
      <c r="H31" s="176"/>
      <c r="I31" s="189"/>
      <c r="J31" s="176"/>
      <c r="K31" s="188"/>
      <c r="L31" s="134" t="s">
        <v>154</v>
      </c>
      <c r="M31" s="135"/>
      <c r="N31" s="43" t="s">
        <v>156</v>
      </c>
      <c r="O31" s="121">
        <v>16007.5</v>
      </c>
      <c r="P31" s="182"/>
      <c r="Q31" s="42">
        <v>920</v>
      </c>
      <c r="R31" s="99" t="s">
        <v>147</v>
      </c>
      <c r="S31" s="100"/>
      <c r="T31" s="100"/>
      <c r="U31" s="100"/>
      <c r="V31" s="100"/>
      <c r="W31" s="101"/>
    </row>
    <row r="32" spans="1:23" ht="38.25" customHeight="1" thickBot="1" x14ac:dyDescent="0.3">
      <c r="A32" s="218"/>
      <c r="B32" s="179"/>
      <c r="C32" s="178"/>
      <c r="D32" s="197"/>
      <c r="E32" s="197"/>
      <c r="F32" s="198"/>
      <c r="G32" s="179"/>
      <c r="H32" s="178"/>
      <c r="I32" s="179"/>
      <c r="J32" s="178"/>
      <c r="K32" s="187"/>
      <c r="L32" s="134" t="s">
        <v>155</v>
      </c>
      <c r="M32" s="135"/>
      <c r="N32" s="43" t="s">
        <v>156</v>
      </c>
      <c r="O32" s="121">
        <v>3506.3</v>
      </c>
      <c r="P32" s="182"/>
      <c r="Q32" s="42">
        <v>180</v>
      </c>
      <c r="R32" s="102" t="s">
        <v>63</v>
      </c>
      <c r="S32" s="103"/>
      <c r="T32" s="76" t="s">
        <v>148</v>
      </c>
      <c r="U32" s="76" t="s">
        <v>149</v>
      </c>
      <c r="V32" s="104" t="s">
        <v>2</v>
      </c>
      <c r="W32" s="105"/>
    </row>
    <row r="33" spans="1:30" ht="49.5" customHeight="1" thickTop="1" thickBot="1" x14ac:dyDescent="0.3">
      <c r="A33" s="45" t="s">
        <v>89</v>
      </c>
      <c r="B33" s="199">
        <v>129507.6</v>
      </c>
      <c r="C33" s="200"/>
      <c r="D33" s="46">
        <v>6</v>
      </c>
      <c r="E33" s="46">
        <v>6</v>
      </c>
      <c r="F33" s="44">
        <v>0</v>
      </c>
      <c r="G33" s="146">
        <v>3196</v>
      </c>
      <c r="H33" s="147"/>
      <c r="I33" s="146">
        <f>G33-K33</f>
        <v>3196</v>
      </c>
      <c r="J33" s="147"/>
      <c r="K33" s="47">
        <v>0</v>
      </c>
      <c r="L33" s="180" t="s">
        <v>157</v>
      </c>
      <c r="M33" s="181"/>
      <c r="N33" s="87"/>
      <c r="O33" s="183">
        <f>SUM(O5:O32)</f>
        <v>904762.93</v>
      </c>
      <c r="P33" s="182"/>
      <c r="Q33" s="48">
        <f>SUM(Q5:Q32)</f>
        <v>22321</v>
      </c>
      <c r="R33" s="88" t="s">
        <v>100</v>
      </c>
      <c r="S33" s="89"/>
      <c r="T33" s="77">
        <v>2</v>
      </c>
      <c r="U33" s="18">
        <v>0</v>
      </c>
      <c r="V33" s="90">
        <f>SUM(T33:U33)</f>
        <v>2</v>
      </c>
      <c r="W33" s="91"/>
    </row>
    <row r="34" spans="1:30" ht="31.5" customHeight="1" thickTop="1" thickBot="1" x14ac:dyDescent="0.3">
      <c r="A34" s="210" t="s">
        <v>59</v>
      </c>
      <c r="B34" s="109">
        <v>306341.5</v>
      </c>
      <c r="C34" s="196"/>
      <c r="D34" s="113">
        <v>18</v>
      </c>
      <c r="E34" s="113">
        <v>17</v>
      </c>
      <c r="F34" s="115">
        <f t="shared" si="5"/>
        <v>1</v>
      </c>
      <c r="G34" s="116">
        <v>18312</v>
      </c>
      <c r="H34" s="174"/>
      <c r="I34" s="116">
        <f>G34-K34</f>
        <v>16853</v>
      </c>
      <c r="J34" s="174"/>
      <c r="K34" s="117">
        <v>1459</v>
      </c>
      <c r="L34" s="251" t="s">
        <v>87</v>
      </c>
      <c r="M34" s="252"/>
      <c r="N34" s="252"/>
      <c r="O34" s="252"/>
      <c r="P34" s="252"/>
      <c r="Q34" s="253"/>
      <c r="R34" s="88" t="s">
        <v>150</v>
      </c>
      <c r="S34" s="89"/>
      <c r="T34" s="77">
        <f>3+4+3+1+1+1+2+1+4</f>
        <v>20</v>
      </c>
      <c r="U34" s="18">
        <v>0</v>
      </c>
      <c r="V34" s="90">
        <f t="shared" ref="V34:V35" si="7">SUM(T34:U34)</f>
        <v>20</v>
      </c>
      <c r="W34" s="91"/>
    </row>
    <row r="35" spans="1:30" ht="31.5" customHeight="1" thickTop="1" thickBot="1" x14ac:dyDescent="0.3">
      <c r="A35" s="108"/>
      <c r="B35" s="246"/>
      <c r="C35" s="247"/>
      <c r="D35" s="248"/>
      <c r="E35" s="248"/>
      <c r="F35" s="249"/>
      <c r="G35" s="246"/>
      <c r="H35" s="247"/>
      <c r="I35" s="246"/>
      <c r="J35" s="247"/>
      <c r="K35" s="250"/>
      <c r="L35" s="243"/>
      <c r="M35" s="244"/>
      <c r="N35" s="244"/>
      <c r="O35" s="244"/>
      <c r="P35" s="244"/>
      <c r="Q35" s="245"/>
      <c r="R35" s="88" t="s">
        <v>160</v>
      </c>
      <c r="S35" s="106"/>
      <c r="T35" s="78">
        <f>4+7+13+7+14+9+16+4</f>
        <v>74</v>
      </c>
      <c r="U35" s="18">
        <v>1</v>
      </c>
      <c r="V35" s="90">
        <f t="shared" si="7"/>
        <v>75</v>
      </c>
      <c r="W35" s="91"/>
    </row>
    <row r="36" spans="1:30" ht="30.75" customHeight="1" thickTop="1" thickBot="1" x14ac:dyDescent="0.3">
      <c r="A36" s="50" t="s">
        <v>60</v>
      </c>
      <c r="B36" s="199">
        <v>799936</v>
      </c>
      <c r="C36" s="200"/>
      <c r="D36" s="46">
        <v>4</v>
      </c>
      <c r="E36" s="46">
        <v>0</v>
      </c>
      <c r="F36" s="44">
        <f t="shared" si="5"/>
        <v>4</v>
      </c>
      <c r="G36" s="146">
        <v>2808</v>
      </c>
      <c r="H36" s="147"/>
      <c r="I36" s="146">
        <f>G36-K36</f>
        <v>1598</v>
      </c>
      <c r="J36" s="147"/>
      <c r="K36" s="47">
        <v>1210</v>
      </c>
      <c r="L36" s="129" t="s">
        <v>143</v>
      </c>
      <c r="M36" s="130"/>
      <c r="N36" s="131"/>
      <c r="O36" s="131"/>
      <c r="P36" s="132"/>
      <c r="Q36" s="133"/>
      <c r="R36" s="92" t="s">
        <v>2</v>
      </c>
      <c r="S36" s="93"/>
      <c r="T36" s="79">
        <f>SUM(T33:T35)</f>
        <v>96</v>
      </c>
      <c r="U36" s="79">
        <f>SUM(U33:U35)</f>
        <v>1</v>
      </c>
      <c r="V36" s="97">
        <f>SUM(T36:U36)</f>
        <v>97</v>
      </c>
      <c r="W36" s="98"/>
    </row>
    <row r="37" spans="1:30" ht="30.75" customHeight="1" thickTop="1" thickBot="1" x14ac:dyDescent="0.3">
      <c r="A37" s="49" t="s">
        <v>62</v>
      </c>
      <c r="B37" s="199">
        <v>101230.3</v>
      </c>
      <c r="C37" s="200"/>
      <c r="D37" s="39">
        <v>7</v>
      </c>
      <c r="E37" s="39">
        <v>5</v>
      </c>
      <c r="F37" s="44">
        <f t="shared" si="5"/>
        <v>2</v>
      </c>
      <c r="G37" s="146">
        <v>3250</v>
      </c>
      <c r="H37" s="147"/>
      <c r="I37" s="146">
        <f>G37-K37</f>
        <v>3080</v>
      </c>
      <c r="J37" s="147"/>
      <c r="K37" s="81">
        <v>170</v>
      </c>
      <c r="L37" s="134" t="s">
        <v>144</v>
      </c>
      <c r="M37" s="135"/>
      <c r="N37" s="136"/>
      <c r="O37" s="136"/>
      <c r="P37" s="137">
        <v>41</v>
      </c>
      <c r="Q37" s="138"/>
      <c r="R37" s="8"/>
      <c r="S37" s="8"/>
      <c r="T37" s="8"/>
      <c r="U37" s="8"/>
      <c r="V37" s="8"/>
      <c r="W37" s="23"/>
    </row>
    <row r="38" spans="1:30" ht="30.75" customHeight="1" thickTop="1" x14ac:dyDescent="0.25">
      <c r="A38" s="210" t="s">
        <v>64</v>
      </c>
      <c r="B38" s="203">
        <v>190004.3</v>
      </c>
      <c r="C38" s="204"/>
      <c r="D38" s="115">
        <v>15</v>
      </c>
      <c r="E38" s="115">
        <v>14</v>
      </c>
      <c r="F38" s="115">
        <f>D38-E38</f>
        <v>1</v>
      </c>
      <c r="G38" s="116">
        <v>7603</v>
      </c>
      <c r="H38" s="174"/>
      <c r="I38" s="116">
        <f>G38-K38</f>
        <v>7260</v>
      </c>
      <c r="J38" s="174"/>
      <c r="K38" s="117">
        <v>343</v>
      </c>
      <c r="L38" s="134" t="s">
        <v>109</v>
      </c>
      <c r="M38" s="135"/>
      <c r="N38" s="136"/>
      <c r="O38" s="136"/>
      <c r="P38" s="137">
        <v>25</v>
      </c>
      <c r="Q38" s="138"/>
      <c r="R38" s="8"/>
      <c r="S38" s="8"/>
      <c r="T38" s="8"/>
      <c r="U38" s="8"/>
      <c r="V38" s="8"/>
      <c r="W38" s="23"/>
      <c r="AD38" s="80">
        <f>SUM(V36)</f>
        <v>97</v>
      </c>
    </row>
    <row r="39" spans="1:30" ht="30.75" customHeight="1" x14ac:dyDescent="0.25">
      <c r="A39" s="212"/>
      <c r="B39" s="205"/>
      <c r="C39" s="206"/>
      <c r="D39" s="144"/>
      <c r="E39" s="144"/>
      <c r="F39" s="144"/>
      <c r="G39" s="175"/>
      <c r="H39" s="176"/>
      <c r="I39" s="175"/>
      <c r="J39" s="176"/>
      <c r="K39" s="201"/>
      <c r="L39" s="134" t="s">
        <v>110</v>
      </c>
      <c r="M39" s="135"/>
      <c r="N39" s="136"/>
      <c r="O39" s="136"/>
      <c r="P39" s="137">
        <v>26</v>
      </c>
      <c r="Q39" s="138"/>
      <c r="R39" s="8"/>
      <c r="S39" s="8"/>
      <c r="T39" s="8"/>
      <c r="U39" s="8"/>
      <c r="V39" s="8"/>
      <c r="W39" s="23"/>
    </row>
    <row r="40" spans="1:30" ht="30.75" customHeight="1" thickBot="1" x14ac:dyDescent="0.3">
      <c r="A40" s="213"/>
      <c r="B40" s="207"/>
      <c r="C40" s="208"/>
      <c r="D40" s="145"/>
      <c r="E40" s="145"/>
      <c r="F40" s="145"/>
      <c r="G40" s="177"/>
      <c r="H40" s="178"/>
      <c r="I40" s="177"/>
      <c r="J40" s="178"/>
      <c r="K40" s="202"/>
      <c r="L40" s="134" t="s">
        <v>111</v>
      </c>
      <c r="M40" s="135"/>
      <c r="N40" s="136"/>
      <c r="O40" s="136"/>
      <c r="P40" s="137">
        <v>45</v>
      </c>
      <c r="Q40" s="138"/>
      <c r="R40" s="8"/>
      <c r="S40" s="8"/>
      <c r="T40" s="8"/>
      <c r="U40" s="8"/>
      <c r="V40" s="8"/>
      <c r="W40" s="23"/>
    </row>
    <row r="41" spans="1:30" ht="30.75" customHeight="1" thickTop="1" x14ac:dyDescent="0.25">
      <c r="A41" s="210" t="s">
        <v>66</v>
      </c>
      <c r="B41" s="203">
        <v>139722.79999999999</v>
      </c>
      <c r="C41" s="204"/>
      <c r="D41" s="115">
        <v>5</v>
      </c>
      <c r="E41" s="115">
        <v>4</v>
      </c>
      <c r="F41" s="115">
        <f>D41-E41</f>
        <v>1</v>
      </c>
      <c r="G41" s="116">
        <v>4718</v>
      </c>
      <c r="H41" s="174"/>
      <c r="I41" s="116">
        <f>G41-K41</f>
        <v>3100</v>
      </c>
      <c r="J41" s="174"/>
      <c r="K41" s="117">
        <v>1618</v>
      </c>
      <c r="L41" s="134" t="s">
        <v>112</v>
      </c>
      <c r="M41" s="135"/>
      <c r="N41" s="136"/>
      <c r="O41" s="136"/>
      <c r="P41" s="137">
        <v>48</v>
      </c>
      <c r="Q41" s="138"/>
      <c r="R41" s="8"/>
      <c r="S41" s="8"/>
      <c r="T41" s="8"/>
      <c r="U41" s="8"/>
      <c r="V41" s="8"/>
      <c r="W41" s="23"/>
    </row>
    <row r="42" spans="1:30" ht="39" customHeight="1" x14ac:dyDescent="0.25">
      <c r="A42" s="212"/>
      <c r="B42" s="205"/>
      <c r="C42" s="206"/>
      <c r="D42" s="144"/>
      <c r="E42" s="144"/>
      <c r="F42" s="144"/>
      <c r="G42" s="175"/>
      <c r="H42" s="176"/>
      <c r="I42" s="175"/>
      <c r="J42" s="176"/>
      <c r="K42" s="201"/>
      <c r="L42" s="134" t="s">
        <v>113</v>
      </c>
      <c r="M42" s="135"/>
      <c r="N42" s="136"/>
      <c r="O42" s="136"/>
      <c r="P42" s="137">
        <v>52</v>
      </c>
      <c r="Q42" s="138"/>
      <c r="R42" s="8"/>
      <c r="S42" s="8"/>
      <c r="T42" s="8"/>
      <c r="U42" s="8"/>
      <c r="V42" s="8"/>
      <c r="W42" s="23"/>
    </row>
    <row r="43" spans="1:30" ht="31.5" customHeight="1" x14ac:dyDescent="0.25">
      <c r="A43" s="212"/>
      <c r="B43" s="205"/>
      <c r="C43" s="206"/>
      <c r="D43" s="144"/>
      <c r="E43" s="144"/>
      <c r="F43" s="144"/>
      <c r="G43" s="175"/>
      <c r="H43" s="176"/>
      <c r="I43" s="175"/>
      <c r="J43" s="176"/>
      <c r="K43" s="201"/>
      <c r="L43" s="134" t="s">
        <v>114</v>
      </c>
      <c r="M43" s="135"/>
      <c r="N43" s="136"/>
      <c r="O43" s="136"/>
      <c r="P43" s="137">
        <v>44</v>
      </c>
      <c r="Q43" s="138"/>
      <c r="R43" s="8"/>
      <c r="S43" s="8"/>
      <c r="T43" s="8"/>
      <c r="U43" s="8"/>
      <c r="V43" s="8"/>
      <c r="W43" s="23"/>
    </row>
    <row r="44" spans="1:30" ht="39" customHeight="1" x14ac:dyDescent="0.25">
      <c r="A44" s="212"/>
      <c r="B44" s="205"/>
      <c r="C44" s="206"/>
      <c r="D44" s="144"/>
      <c r="E44" s="144"/>
      <c r="F44" s="144"/>
      <c r="G44" s="175"/>
      <c r="H44" s="176"/>
      <c r="I44" s="175"/>
      <c r="J44" s="176"/>
      <c r="K44" s="201"/>
      <c r="L44" s="134" t="s">
        <v>115</v>
      </c>
      <c r="M44" s="135"/>
      <c r="N44" s="136"/>
      <c r="O44" s="136"/>
      <c r="P44" s="137">
        <v>66</v>
      </c>
      <c r="Q44" s="138"/>
      <c r="R44" s="8"/>
      <c r="S44" s="8"/>
      <c r="T44" s="8"/>
      <c r="U44" s="8"/>
      <c r="V44" s="8"/>
      <c r="W44" s="23"/>
    </row>
    <row r="45" spans="1:30" ht="39.75" customHeight="1" thickBot="1" x14ac:dyDescent="0.3">
      <c r="A45" s="213"/>
      <c r="B45" s="207"/>
      <c r="C45" s="208"/>
      <c r="D45" s="145"/>
      <c r="E45" s="145"/>
      <c r="F45" s="145"/>
      <c r="G45" s="177"/>
      <c r="H45" s="178"/>
      <c r="I45" s="177"/>
      <c r="J45" s="178"/>
      <c r="K45" s="202"/>
      <c r="L45" s="134" t="s">
        <v>116</v>
      </c>
      <c r="M45" s="135"/>
      <c r="N45" s="136"/>
      <c r="O45" s="136"/>
      <c r="P45" s="137">
        <v>39</v>
      </c>
      <c r="Q45" s="138"/>
      <c r="R45" s="8"/>
      <c r="S45" s="8"/>
      <c r="T45" s="8"/>
      <c r="U45" s="8"/>
      <c r="V45" s="8"/>
      <c r="W45" s="23"/>
    </row>
    <row r="46" spans="1:30" ht="39.75" customHeight="1" thickTop="1" x14ac:dyDescent="0.25">
      <c r="A46" s="210" t="s">
        <v>69</v>
      </c>
      <c r="B46" s="109">
        <v>82956</v>
      </c>
      <c r="C46" s="192"/>
      <c r="D46" s="113">
        <v>1</v>
      </c>
      <c r="E46" s="115">
        <v>0</v>
      </c>
      <c r="F46" s="115">
        <f>D46-E46</f>
        <v>1</v>
      </c>
      <c r="G46" s="116">
        <v>3160</v>
      </c>
      <c r="H46" s="174"/>
      <c r="I46" s="116">
        <f>G46-K46</f>
        <v>467</v>
      </c>
      <c r="J46" s="174"/>
      <c r="K46" s="117">
        <v>2693</v>
      </c>
      <c r="L46" s="134" t="s">
        <v>117</v>
      </c>
      <c r="M46" s="135"/>
      <c r="N46" s="136"/>
      <c r="O46" s="136"/>
      <c r="P46" s="137">
        <v>69</v>
      </c>
      <c r="Q46" s="138"/>
      <c r="R46" s="8"/>
      <c r="S46" s="8"/>
      <c r="T46" s="8"/>
      <c r="U46" s="8"/>
      <c r="V46" s="8"/>
      <c r="W46" s="23"/>
    </row>
    <row r="47" spans="1:30" ht="39.75" customHeight="1" x14ac:dyDescent="0.25">
      <c r="A47" s="212"/>
      <c r="B47" s="190"/>
      <c r="C47" s="193"/>
      <c r="D47" s="216"/>
      <c r="E47" s="144"/>
      <c r="F47" s="144"/>
      <c r="G47" s="175"/>
      <c r="H47" s="176"/>
      <c r="I47" s="175"/>
      <c r="J47" s="176"/>
      <c r="K47" s="201"/>
      <c r="L47" s="134" t="s">
        <v>118</v>
      </c>
      <c r="M47" s="135"/>
      <c r="N47" s="136"/>
      <c r="O47" s="136"/>
      <c r="P47" s="137">
        <f>6+5+5+3+1+6+4+0+4+5+5+6</f>
        <v>50</v>
      </c>
      <c r="Q47" s="138"/>
      <c r="R47" s="8"/>
      <c r="S47" s="8"/>
      <c r="T47" s="8"/>
      <c r="U47" s="8"/>
      <c r="V47" s="8"/>
      <c r="W47" s="23"/>
    </row>
    <row r="48" spans="1:30" ht="42" customHeight="1" x14ac:dyDescent="0.25">
      <c r="A48" s="212"/>
      <c r="B48" s="190"/>
      <c r="C48" s="193"/>
      <c r="D48" s="216"/>
      <c r="E48" s="144"/>
      <c r="F48" s="144"/>
      <c r="G48" s="175"/>
      <c r="H48" s="176"/>
      <c r="I48" s="175"/>
      <c r="J48" s="176"/>
      <c r="K48" s="201"/>
      <c r="L48" s="134" t="s">
        <v>159</v>
      </c>
      <c r="M48" s="135"/>
      <c r="N48" s="136"/>
      <c r="O48" s="136"/>
      <c r="P48" s="137">
        <f>4+5+7+6+3+1+5+4+7</f>
        <v>42</v>
      </c>
      <c r="Q48" s="138"/>
      <c r="R48" s="8"/>
      <c r="S48" s="8"/>
      <c r="T48" s="8"/>
      <c r="U48" s="8"/>
      <c r="V48" s="8"/>
      <c r="W48" s="23"/>
    </row>
    <row r="49" spans="1:23" ht="41.25" customHeight="1" thickBot="1" x14ac:dyDescent="0.3">
      <c r="A49" s="213"/>
      <c r="B49" s="194"/>
      <c r="C49" s="195"/>
      <c r="D49" s="217"/>
      <c r="E49" s="145"/>
      <c r="F49" s="145"/>
      <c r="G49" s="177"/>
      <c r="H49" s="178"/>
      <c r="I49" s="177"/>
      <c r="J49" s="178"/>
      <c r="K49" s="202"/>
      <c r="L49" s="139" t="s">
        <v>142</v>
      </c>
      <c r="M49" s="140"/>
      <c r="N49" s="141"/>
      <c r="O49" s="141"/>
      <c r="P49" s="142">
        <f>SUM(P37:Q48)</f>
        <v>547</v>
      </c>
      <c r="Q49" s="143"/>
      <c r="R49" s="8"/>
      <c r="S49" s="8"/>
      <c r="T49" s="8"/>
      <c r="U49" s="8"/>
      <c r="V49" s="8"/>
      <c r="W49" s="23"/>
    </row>
    <row r="50" spans="1:23" ht="48" thickTop="1" thickBot="1" x14ac:dyDescent="0.3">
      <c r="A50" s="38" t="s">
        <v>73</v>
      </c>
      <c r="B50" s="199">
        <v>9492.6</v>
      </c>
      <c r="C50" s="200"/>
      <c r="D50" s="39">
        <v>1</v>
      </c>
      <c r="E50" s="39">
        <v>1</v>
      </c>
      <c r="F50" s="44">
        <f t="shared" ref="F50:F60" si="8">D50-E50</f>
        <v>0</v>
      </c>
      <c r="G50" s="146">
        <v>450</v>
      </c>
      <c r="H50" s="147"/>
      <c r="I50" s="146">
        <f t="shared" ref="I50:I58" si="9">G50-K50</f>
        <v>450</v>
      </c>
      <c r="J50" s="147"/>
      <c r="K50" s="47">
        <v>0</v>
      </c>
      <c r="L50" s="51"/>
      <c r="M50" s="51"/>
      <c r="N50" s="51"/>
      <c r="O50" s="51"/>
      <c r="P50" s="51"/>
      <c r="Q50" s="51"/>
      <c r="R50" s="8"/>
      <c r="S50" s="8"/>
      <c r="T50" s="8"/>
      <c r="U50" s="8"/>
      <c r="V50" s="8"/>
      <c r="W50" s="23"/>
    </row>
    <row r="51" spans="1:23" ht="48" thickTop="1" thickBot="1" x14ac:dyDescent="0.3">
      <c r="A51" s="45" t="s">
        <v>75</v>
      </c>
      <c r="B51" s="199">
        <v>126524.8</v>
      </c>
      <c r="C51" s="200"/>
      <c r="D51" s="46">
        <v>4</v>
      </c>
      <c r="E51" s="46">
        <v>4</v>
      </c>
      <c r="F51" s="44">
        <f t="shared" si="8"/>
        <v>0</v>
      </c>
      <c r="G51" s="146">
        <v>7973</v>
      </c>
      <c r="H51" s="147"/>
      <c r="I51" s="146">
        <f t="shared" si="9"/>
        <v>7973</v>
      </c>
      <c r="J51" s="147"/>
      <c r="K51" s="47">
        <v>0</v>
      </c>
      <c r="L51" s="51"/>
      <c r="M51" s="51"/>
      <c r="N51" s="51"/>
      <c r="O51" s="51"/>
      <c r="P51" s="51"/>
      <c r="Q51" s="51"/>
      <c r="R51" s="8"/>
      <c r="S51" s="8"/>
      <c r="T51" s="8"/>
      <c r="U51" s="8"/>
      <c r="V51" s="8"/>
      <c r="W51" s="23"/>
    </row>
    <row r="52" spans="1:23" ht="48" thickTop="1" thickBot="1" x14ac:dyDescent="0.3">
      <c r="A52" s="38" t="s">
        <v>77</v>
      </c>
      <c r="B52" s="199">
        <v>34692.5</v>
      </c>
      <c r="C52" s="200"/>
      <c r="D52" s="39">
        <v>3</v>
      </c>
      <c r="E52" s="39">
        <v>3</v>
      </c>
      <c r="F52" s="44">
        <f t="shared" si="8"/>
        <v>0</v>
      </c>
      <c r="G52" s="146">
        <v>1039</v>
      </c>
      <c r="H52" s="147"/>
      <c r="I52" s="146">
        <f t="shared" si="9"/>
        <v>1039</v>
      </c>
      <c r="J52" s="147"/>
      <c r="K52" s="81">
        <v>0</v>
      </c>
      <c r="L52" s="51"/>
      <c r="M52" s="51"/>
      <c r="N52" s="51"/>
      <c r="O52" s="51"/>
      <c r="P52" s="51"/>
      <c r="Q52" s="51"/>
      <c r="R52" s="8"/>
      <c r="S52" s="8"/>
      <c r="T52" s="8"/>
      <c r="U52" s="8"/>
      <c r="V52" s="8"/>
      <c r="W52" s="23"/>
    </row>
    <row r="53" spans="1:23" ht="48" thickTop="1" thickBot="1" x14ac:dyDescent="0.3">
      <c r="A53" s="45" t="s">
        <v>79</v>
      </c>
      <c r="B53" s="199">
        <v>408113.2</v>
      </c>
      <c r="C53" s="200"/>
      <c r="D53" s="46">
        <v>5</v>
      </c>
      <c r="E53" s="46">
        <v>5</v>
      </c>
      <c r="F53" s="44">
        <f t="shared" si="8"/>
        <v>0</v>
      </c>
      <c r="G53" s="146">
        <v>8868</v>
      </c>
      <c r="H53" s="147"/>
      <c r="I53" s="146">
        <f t="shared" si="9"/>
        <v>8868</v>
      </c>
      <c r="J53" s="147"/>
      <c r="K53" s="47">
        <v>0</v>
      </c>
      <c r="L53" s="51"/>
      <c r="M53" s="51"/>
      <c r="N53" s="51"/>
      <c r="O53" s="51"/>
      <c r="P53" s="51"/>
      <c r="Q53" s="51"/>
      <c r="R53" s="8"/>
      <c r="S53" s="8"/>
      <c r="T53" s="8"/>
      <c r="U53" s="8"/>
      <c r="V53" s="8"/>
      <c r="W53" s="23"/>
    </row>
    <row r="54" spans="1:23" ht="27" thickTop="1" thickBot="1" x14ac:dyDescent="0.3">
      <c r="A54" s="49" t="s">
        <v>81</v>
      </c>
      <c r="B54" s="199">
        <v>423886.2</v>
      </c>
      <c r="C54" s="200"/>
      <c r="D54" s="39">
        <v>12</v>
      </c>
      <c r="E54" s="39">
        <v>0</v>
      </c>
      <c r="F54" s="44">
        <f t="shared" si="8"/>
        <v>12</v>
      </c>
      <c r="G54" s="146">
        <v>5100</v>
      </c>
      <c r="H54" s="147"/>
      <c r="I54" s="146">
        <f t="shared" si="9"/>
        <v>4379</v>
      </c>
      <c r="J54" s="147"/>
      <c r="K54" s="81">
        <v>721</v>
      </c>
      <c r="L54" s="51"/>
      <c r="M54" s="51"/>
      <c r="N54" s="51"/>
      <c r="O54" s="51"/>
      <c r="P54" s="51"/>
      <c r="Q54" s="51"/>
      <c r="R54" s="8"/>
      <c r="S54" s="8"/>
      <c r="T54" s="8"/>
      <c r="U54" s="8"/>
      <c r="V54" s="8"/>
      <c r="W54" s="23"/>
    </row>
    <row r="55" spans="1:23" ht="27" thickTop="1" thickBot="1" x14ac:dyDescent="0.3">
      <c r="A55" s="50" t="s">
        <v>82</v>
      </c>
      <c r="B55" s="199">
        <v>348580.1</v>
      </c>
      <c r="C55" s="200"/>
      <c r="D55" s="46">
        <v>10</v>
      </c>
      <c r="E55" s="46">
        <v>7</v>
      </c>
      <c r="F55" s="44">
        <f t="shared" si="8"/>
        <v>3</v>
      </c>
      <c r="G55" s="146">
        <v>7182</v>
      </c>
      <c r="H55" s="147"/>
      <c r="I55" s="146">
        <f t="shared" si="9"/>
        <v>6927</v>
      </c>
      <c r="J55" s="147"/>
      <c r="K55" s="47">
        <v>255</v>
      </c>
      <c r="L55" s="51"/>
      <c r="M55" s="51"/>
      <c r="N55" s="51"/>
      <c r="O55" s="51"/>
      <c r="P55" s="51"/>
      <c r="Q55" s="51"/>
      <c r="R55" s="8"/>
      <c r="S55" s="8"/>
      <c r="T55" s="8"/>
      <c r="U55" s="8"/>
      <c r="V55" s="8"/>
      <c r="W55" s="23"/>
    </row>
    <row r="56" spans="1:23" ht="24" thickTop="1" x14ac:dyDescent="0.25">
      <c r="A56" s="210" t="s">
        <v>83</v>
      </c>
      <c r="B56" s="109">
        <v>99352.4</v>
      </c>
      <c r="C56" s="196"/>
      <c r="D56" s="113">
        <v>5</v>
      </c>
      <c r="E56" s="113">
        <v>4</v>
      </c>
      <c r="F56" s="115">
        <f t="shared" si="8"/>
        <v>1</v>
      </c>
      <c r="G56" s="116">
        <v>5457</v>
      </c>
      <c r="H56" s="174"/>
      <c r="I56" s="116">
        <f t="shared" si="9"/>
        <v>4797</v>
      </c>
      <c r="J56" s="174"/>
      <c r="K56" s="117">
        <v>660</v>
      </c>
      <c r="L56" s="51"/>
      <c r="M56" s="51"/>
      <c r="N56" s="51"/>
      <c r="O56" s="51"/>
      <c r="P56" s="51"/>
      <c r="Q56" s="51"/>
      <c r="R56" s="8"/>
      <c r="S56" s="8"/>
      <c r="T56" s="8"/>
      <c r="U56" s="8"/>
      <c r="V56" s="8"/>
      <c r="W56" s="23"/>
    </row>
    <row r="57" spans="1:23" ht="24" thickBot="1" x14ac:dyDescent="0.3">
      <c r="A57" s="211"/>
      <c r="B57" s="179"/>
      <c r="C57" s="178"/>
      <c r="D57" s="197"/>
      <c r="E57" s="197"/>
      <c r="F57" s="198"/>
      <c r="G57" s="179"/>
      <c r="H57" s="178"/>
      <c r="I57" s="179"/>
      <c r="J57" s="178"/>
      <c r="K57" s="187"/>
      <c r="L57" s="51"/>
      <c r="M57" s="51"/>
      <c r="N57" s="51"/>
      <c r="O57" s="51"/>
      <c r="P57" s="51"/>
      <c r="Q57" s="51"/>
      <c r="R57" s="8"/>
      <c r="S57" s="8"/>
      <c r="T57" s="8"/>
      <c r="U57" s="8"/>
      <c r="V57" s="8"/>
      <c r="W57" s="23"/>
    </row>
    <row r="58" spans="1:23" ht="26.25" customHeight="1" thickTop="1" thickBot="1" x14ac:dyDescent="0.3">
      <c r="A58" s="52" t="s">
        <v>85</v>
      </c>
      <c r="B58" s="109">
        <v>226971.9</v>
      </c>
      <c r="C58" s="196"/>
      <c r="D58" s="113">
        <v>11</v>
      </c>
      <c r="E58" s="46">
        <v>9</v>
      </c>
      <c r="F58" s="44">
        <f t="shared" si="8"/>
        <v>2</v>
      </c>
      <c r="G58" s="146">
        <v>31183</v>
      </c>
      <c r="H58" s="147"/>
      <c r="I58" s="146">
        <f t="shared" si="9"/>
        <v>20132</v>
      </c>
      <c r="J58" s="147"/>
      <c r="K58" s="47">
        <v>11051</v>
      </c>
      <c r="L58" s="51"/>
      <c r="M58" s="51"/>
      <c r="N58" s="51"/>
      <c r="O58" s="51"/>
      <c r="P58" s="51"/>
      <c r="Q58" s="51"/>
      <c r="R58" s="8"/>
      <c r="S58" s="8"/>
      <c r="T58" s="8"/>
      <c r="U58" s="8"/>
      <c r="V58" s="8"/>
      <c r="W58" s="23"/>
    </row>
    <row r="59" spans="1:23" ht="25.5" customHeight="1" thickTop="1" thickBot="1" x14ac:dyDescent="0.3">
      <c r="A59" s="53" t="s">
        <v>139</v>
      </c>
      <c r="B59" s="179"/>
      <c r="C59" s="178"/>
      <c r="D59" s="197"/>
      <c r="E59" s="46"/>
      <c r="F59" s="54" t="s">
        <v>90</v>
      </c>
      <c r="G59" s="146">
        <v>474</v>
      </c>
      <c r="H59" s="147"/>
      <c r="I59" s="146">
        <f>G59-K59</f>
        <v>395</v>
      </c>
      <c r="J59" s="147"/>
      <c r="K59" s="47">
        <v>79</v>
      </c>
      <c r="L59" s="51"/>
      <c r="M59" s="51"/>
      <c r="N59" s="51"/>
      <c r="O59" s="51"/>
      <c r="P59" s="51"/>
      <c r="Q59" s="51"/>
      <c r="R59" s="8"/>
      <c r="S59" s="8"/>
      <c r="T59" s="8"/>
      <c r="U59" s="8"/>
      <c r="V59" s="8"/>
      <c r="W59" s="23"/>
    </row>
    <row r="60" spans="1:23" ht="51" customHeight="1" thickTop="1" thickBot="1" x14ac:dyDescent="0.3">
      <c r="A60" s="49" t="s">
        <v>86</v>
      </c>
      <c r="B60" s="190">
        <v>951223.2</v>
      </c>
      <c r="C60" s="191"/>
      <c r="D60" s="39">
        <v>11</v>
      </c>
      <c r="E60" s="39">
        <v>8</v>
      </c>
      <c r="F60" s="55">
        <f t="shared" si="8"/>
        <v>3</v>
      </c>
      <c r="G60" s="116">
        <v>13190</v>
      </c>
      <c r="H60" s="174"/>
      <c r="I60" s="116">
        <f>G60-K60</f>
        <v>9537</v>
      </c>
      <c r="J60" s="174"/>
      <c r="K60" s="81">
        <v>3653</v>
      </c>
      <c r="L60" s="51"/>
      <c r="M60" s="51"/>
      <c r="N60" s="51"/>
      <c r="O60" s="51"/>
      <c r="P60" s="51"/>
      <c r="Q60" s="51"/>
      <c r="R60" s="8"/>
      <c r="S60" s="8"/>
      <c r="T60" s="8"/>
      <c r="U60" s="8"/>
      <c r="V60" s="8"/>
      <c r="W60" s="23"/>
    </row>
    <row r="61" spans="1:23" ht="51" customHeight="1" thickTop="1" thickBot="1" x14ac:dyDescent="0.3">
      <c r="A61" s="56" t="s">
        <v>141</v>
      </c>
      <c r="B61" s="126">
        <f>SUM(B5:C60)</f>
        <v>6417862</v>
      </c>
      <c r="C61" s="127"/>
      <c r="D61" s="82">
        <f>SUM(D5:D60)</f>
        <v>162</v>
      </c>
      <c r="E61" s="82">
        <f>SUM(E5:E60)</f>
        <v>130</v>
      </c>
      <c r="F61" s="57">
        <f>SUM(F5:F60)</f>
        <v>32</v>
      </c>
      <c r="G61" s="128">
        <f>SUM(G5:H60)</f>
        <v>203469</v>
      </c>
      <c r="H61" s="127"/>
      <c r="I61" s="128">
        <f>G61-K61</f>
        <v>175666</v>
      </c>
      <c r="J61" s="127"/>
      <c r="K61" s="58">
        <f>SUM(K5:K60)</f>
        <v>27803</v>
      </c>
      <c r="L61" s="51"/>
      <c r="M61" s="51"/>
      <c r="N61" s="51"/>
      <c r="O61" s="51"/>
      <c r="P61" s="51"/>
      <c r="Q61" s="51"/>
      <c r="R61" s="8"/>
      <c r="S61" s="8"/>
      <c r="T61" s="8"/>
      <c r="U61" s="8"/>
      <c r="V61" s="8"/>
      <c r="W61" s="23"/>
    </row>
    <row r="62" spans="1:23" ht="33.75" customHeight="1" thickTop="1" x14ac:dyDescent="0.25">
      <c r="A62" s="123" t="s">
        <v>136</v>
      </c>
      <c r="B62" s="59" t="s">
        <v>126</v>
      </c>
      <c r="C62" s="59" t="s">
        <v>127</v>
      </c>
      <c r="D62" s="59" t="s">
        <v>128</v>
      </c>
      <c r="E62" s="59" t="s">
        <v>129</v>
      </c>
      <c r="F62" s="60" t="s">
        <v>130</v>
      </c>
      <c r="G62" s="60" t="s">
        <v>131</v>
      </c>
      <c r="H62" s="60" t="s">
        <v>132</v>
      </c>
      <c r="I62" s="60" t="s">
        <v>133</v>
      </c>
      <c r="J62" s="60" t="s">
        <v>145</v>
      </c>
      <c r="K62" s="61" t="s">
        <v>162</v>
      </c>
      <c r="L62" s="51"/>
      <c r="M62" s="51"/>
      <c r="N62" s="51"/>
      <c r="O62" s="51"/>
      <c r="P62" s="51"/>
      <c r="Q62" s="51"/>
      <c r="R62" s="8"/>
      <c r="S62" s="8"/>
      <c r="T62" s="8"/>
      <c r="U62" s="8"/>
      <c r="V62" s="8"/>
      <c r="W62" s="23"/>
    </row>
    <row r="63" spans="1:23" ht="33.75" customHeight="1" thickBot="1" x14ac:dyDescent="0.3">
      <c r="A63" s="124"/>
      <c r="B63" s="62">
        <v>111</v>
      </c>
      <c r="C63" s="62">
        <v>138</v>
      </c>
      <c r="D63" s="62">
        <v>201</v>
      </c>
      <c r="E63" s="62">
        <v>90</v>
      </c>
      <c r="F63" s="62">
        <v>86</v>
      </c>
      <c r="G63" s="62">
        <v>84</v>
      </c>
      <c r="H63" s="62">
        <f>9+11+7+10+7+7+4+6+5+3+1+5</f>
        <v>75</v>
      </c>
      <c r="I63" s="62">
        <f>2+6+4+6+4+3+9+5+7+8+6+4</f>
        <v>64</v>
      </c>
      <c r="J63" s="62">
        <f>3+6+5+5+4+6+3+2+4+5+2+4</f>
        <v>49</v>
      </c>
      <c r="K63" s="63">
        <f>3+5+3+2+4+3+3+2+5</f>
        <v>30</v>
      </c>
      <c r="L63" s="51"/>
      <c r="M63" s="51"/>
      <c r="N63" s="51"/>
      <c r="O63" s="51"/>
      <c r="P63" s="51"/>
      <c r="Q63" s="51"/>
      <c r="R63" s="8"/>
      <c r="S63" s="8"/>
      <c r="T63" s="8"/>
      <c r="U63" s="8"/>
      <c r="V63" s="8"/>
      <c r="W63" s="23"/>
    </row>
    <row r="64" spans="1:23" ht="33.75" customHeight="1" thickTop="1" x14ac:dyDescent="0.25">
      <c r="A64" s="124"/>
      <c r="B64" s="64" t="s">
        <v>134</v>
      </c>
      <c r="C64" s="64" t="s">
        <v>135</v>
      </c>
      <c r="D64" s="64" t="s">
        <v>119</v>
      </c>
      <c r="E64" s="64" t="s">
        <v>120</v>
      </c>
      <c r="F64" s="64" t="s">
        <v>121</v>
      </c>
      <c r="G64" s="64" t="s">
        <v>122</v>
      </c>
      <c r="H64" s="64" t="s">
        <v>123</v>
      </c>
      <c r="I64" s="64" t="s">
        <v>124</v>
      </c>
      <c r="J64" s="64" t="s">
        <v>125</v>
      </c>
      <c r="K64" s="65" t="s">
        <v>140</v>
      </c>
      <c r="L64" s="51"/>
      <c r="M64" s="51"/>
      <c r="N64" s="51"/>
      <c r="O64" s="51"/>
      <c r="P64" s="51"/>
      <c r="Q64" s="51"/>
      <c r="R64" s="8"/>
      <c r="S64" s="8"/>
      <c r="T64" s="8"/>
      <c r="U64" s="8"/>
      <c r="V64" s="8"/>
      <c r="W64" s="23"/>
    </row>
    <row r="65" spans="1:23" ht="33.75" customHeight="1" thickBot="1" x14ac:dyDescent="0.4">
      <c r="A65" s="125"/>
      <c r="B65" s="62"/>
      <c r="C65" s="62"/>
      <c r="D65" s="62"/>
      <c r="E65" s="62"/>
      <c r="F65" s="62"/>
      <c r="G65" s="62"/>
      <c r="H65" s="62"/>
      <c r="I65" s="62"/>
      <c r="J65" s="62"/>
      <c r="K65" s="66">
        <f>B63+C63+D63+E63+F63+G63+H63+I63+J63+K63+B65+C65+D65+E65+F65+G65+H65+I65+J65</f>
        <v>928</v>
      </c>
      <c r="L65" s="67" t="s">
        <v>152</v>
      </c>
      <c r="M65" s="67"/>
      <c r="N65" s="67"/>
      <c r="O65" s="67"/>
      <c r="P65" s="67"/>
      <c r="Q65" s="67"/>
      <c r="R65" s="24"/>
      <c r="S65" s="24"/>
      <c r="T65" s="24"/>
      <c r="U65" s="24"/>
      <c r="V65" s="24"/>
      <c r="W65" s="25"/>
    </row>
    <row r="66" spans="1:23" ht="31.5" customHeight="1" thickTop="1" x14ac:dyDescent="0.25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</sheetData>
  <mergeCells count="279">
    <mergeCell ref="L47:O47"/>
    <mergeCell ref="P47:Q47"/>
    <mergeCell ref="R35:S35"/>
    <mergeCell ref="V35:W35"/>
    <mergeCell ref="L35:Q35"/>
    <mergeCell ref="A34:A35"/>
    <mergeCell ref="B34:C35"/>
    <mergeCell ref="D34:D35"/>
    <mergeCell ref="E34:E35"/>
    <mergeCell ref="F34:F35"/>
    <mergeCell ref="G34:H35"/>
    <mergeCell ref="I34:J35"/>
    <mergeCell ref="K34:K35"/>
    <mergeCell ref="L34:Q34"/>
    <mergeCell ref="L37:O37"/>
    <mergeCell ref="P37:Q37"/>
    <mergeCell ref="L38:O38"/>
    <mergeCell ref="P38:Q38"/>
    <mergeCell ref="L39:O39"/>
    <mergeCell ref="P39:Q39"/>
    <mergeCell ref="L40:O40"/>
    <mergeCell ref="P40:Q40"/>
    <mergeCell ref="D46:D49"/>
    <mergeCell ref="A41:A45"/>
    <mergeCell ref="O9:P9"/>
    <mergeCell ref="O10:P10"/>
    <mergeCell ref="O12:P12"/>
    <mergeCell ref="O13:P13"/>
    <mergeCell ref="O14:P14"/>
    <mergeCell ref="O15:P15"/>
    <mergeCell ref="L14:M14"/>
    <mergeCell ref="L10:M10"/>
    <mergeCell ref="L13:M13"/>
    <mergeCell ref="L12:M12"/>
    <mergeCell ref="L11:M11"/>
    <mergeCell ref="O11:P11"/>
    <mergeCell ref="A1:Q1"/>
    <mergeCell ref="A6:A9"/>
    <mergeCell ref="D6:D9"/>
    <mergeCell ref="E6:E9"/>
    <mergeCell ref="F6:F9"/>
    <mergeCell ref="D3:F3"/>
    <mergeCell ref="B3:C4"/>
    <mergeCell ref="A3:A4"/>
    <mergeCell ref="K6:K9"/>
    <mergeCell ref="L3:Q3"/>
    <mergeCell ref="L6:M6"/>
    <mergeCell ref="L7:M7"/>
    <mergeCell ref="L8:M8"/>
    <mergeCell ref="L9:M9"/>
    <mergeCell ref="G3:K3"/>
    <mergeCell ref="L4:M4"/>
    <mergeCell ref="L5:M5"/>
    <mergeCell ref="I4:J4"/>
    <mergeCell ref="O4:P4"/>
    <mergeCell ref="O5:P5"/>
    <mergeCell ref="O7:P7"/>
    <mergeCell ref="O8:P8"/>
    <mergeCell ref="O6:P6"/>
    <mergeCell ref="G4:H4"/>
    <mergeCell ref="G5:H5"/>
    <mergeCell ref="G6:H9"/>
    <mergeCell ref="B14:C15"/>
    <mergeCell ref="D14:D15"/>
    <mergeCell ref="E14:E15"/>
    <mergeCell ref="F14:F15"/>
    <mergeCell ref="G14:H15"/>
    <mergeCell ref="G16:H16"/>
    <mergeCell ref="G17:H17"/>
    <mergeCell ref="B5:C5"/>
    <mergeCell ref="B6:C9"/>
    <mergeCell ref="B10:C13"/>
    <mergeCell ref="B16:C16"/>
    <mergeCell ref="B17:C17"/>
    <mergeCell ref="B18:C18"/>
    <mergeCell ref="D10:D13"/>
    <mergeCell ref="E10:E13"/>
    <mergeCell ref="F10:F13"/>
    <mergeCell ref="K10:K13"/>
    <mergeCell ref="K19:K23"/>
    <mergeCell ref="A10:A13"/>
    <mergeCell ref="A38:A40"/>
    <mergeCell ref="B33:C33"/>
    <mergeCell ref="A19:A23"/>
    <mergeCell ref="D19:D23"/>
    <mergeCell ref="E19:E23"/>
    <mergeCell ref="G33:H33"/>
    <mergeCell ref="G36:H36"/>
    <mergeCell ref="G37:H37"/>
    <mergeCell ref="B19:C23"/>
    <mergeCell ref="A14:A15"/>
    <mergeCell ref="F19:F23"/>
    <mergeCell ref="I26:J26"/>
    <mergeCell ref="A27:A32"/>
    <mergeCell ref="B26:C26"/>
    <mergeCell ref="D27:D32"/>
    <mergeCell ref="B27:C32"/>
    <mergeCell ref="E27:E32"/>
    <mergeCell ref="F27:F32"/>
    <mergeCell ref="G26:H26"/>
    <mergeCell ref="G27:H32"/>
    <mergeCell ref="G59:H59"/>
    <mergeCell ref="A56:A57"/>
    <mergeCell ref="B53:C53"/>
    <mergeCell ref="B54:C54"/>
    <mergeCell ref="B55:C55"/>
    <mergeCell ref="B38:C40"/>
    <mergeCell ref="B50:C50"/>
    <mergeCell ref="B51:C51"/>
    <mergeCell ref="A46:A49"/>
    <mergeCell ref="G56:H57"/>
    <mergeCell ref="K46:K49"/>
    <mergeCell ref="K41:K45"/>
    <mergeCell ref="K38:K40"/>
    <mergeCell ref="B41:C45"/>
    <mergeCell ref="F41:F45"/>
    <mergeCell ref="B37:C37"/>
    <mergeCell ref="B36:C36"/>
    <mergeCell ref="E38:E40"/>
    <mergeCell ref="F38:F40"/>
    <mergeCell ref="I33:J33"/>
    <mergeCell ref="K27:K32"/>
    <mergeCell ref="I27:J32"/>
    <mergeCell ref="B60:C60"/>
    <mergeCell ref="B46:C49"/>
    <mergeCell ref="D41:D45"/>
    <mergeCell ref="B58:C59"/>
    <mergeCell ref="D58:D59"/>
    <mergeCell ref="E41:E45"/>
    <mergeCell ref="G58:H58"/>
    <mergeCell ref="G60:H60"/>
    <mergeCell ref="G41:H45"/>
    <mergeCell ref="G46:H49"/>
    <mergeCell ref="G54:H54"/>
    <mergeCell ref="F56:F57"/>
    <mergeCell ref="E56:E57"/>
    <mergeCell ref="D56:D57"/>
    <mergeCell ref="B56:C57"/>
    <mergeCell ref="B52:C52"/>
    <mergeCell ref="I59:J59"/>
    <mergeCell ref="I60:J60"/>
    <mergeCell ref="G38:H40"/>
    <mergeCell ref="K56:K57"/>
    <mergeCell ref="I56:J57"/>
    <mergeCell ref="O20:P20"/>
    <mergeCell ref="O21:P21"/>
    <mergeCell ref="O22:P22"/>
    <mergeCell ref="O23:P23"/>
    <mergeCell ref="O25:P25"/>
    <mergeCell ref="L19:M19"/>
    <mergeCell ref="L20:M20"/>
    <mergeCell ref="K14:K15"/>
    <mergeCell ref="G19:H23"/>
    <mergeCell ref="I17:J17"/>
    <mergeCell ref="I18:J18"/>
    <mergeCell ref="G18:H18"/>
    <mergeCell ref="O16:P16"/>
    <mergeCell ref="O17:P17"/>
    <mergeCell ref="O18:P18"/>
    <mergeCell ref="L15:M15"/>
    <mergeCell ref="L16:M16"/>
    <mergeCell ref="L17:M17"/>
    <mergeCell ref="L18:M18"/>
    <mergeCell ref="I19:J23"/>
    <mergeCell ref="I16:J16"/>
    <mergeCell ref="O19:P19"/>
    <mergeCell ref="O26:P26"/>
    <mergeCell ref="L21:M21"/>
    <mergeCell ref="L22:M22"/>
    <mergeCell ref="L32:M32"/>
    <mergeCell ref="L23:M23"/>
    <mergeCell ref="L25:M25"/>
    <mergeCell ref="L26:M26"/>
    <mergeCell ref="L31:M31"/>
    <mergeCell ref="L33:M33"/>
    <mergeCell ref="O27:P27"/>
    <mergeCell ref="O28:P28"/>
    <mergeCell ref="O29:P29"/>
    <mergeCell ref="O31:P31"/>
    <mergeCell ref="O32:P32"/>
    <mergeCell ref="O33:P33"/>
    <mergeCell ref="L27:M27"/>
    <mergeCell ref="L28:M28"/>
    <mergeCell ref="L29:M29"/>
    <mergeCell ref="L30:M30"/>
    <mergeCell ref="O30:P30"/>
    <mergeCell ref="R10:S10"/>
    <mergeCell ref="R12:S12"/>
    <mergeCell ref="R13:S13"/>
    <mergeCell ref="I5:J5"/>
    <mergeCell ref="I6:J9"/>
    <mergeCell ref="I10:J13"/>
    <mergeCell ref="I14:J15"/>
    <mergeCell ref="G55:H55"/>
    <mergeCell ref="G52:H52"/>
    <mergeCell ref="G53:H53"/>
    <mergeCell ref="I36:J36"/>
    <mergeCell ref="I37:J37"/>
    <mergeCell ref="I38:J40"/>
    <mergeCell ref="I41:J45"/>
    <mergeCell ref="I46:J49"/>
    <mergeCell ref="I50:J50"/>
    <mergeCell ref="I51:J51"/>
    <mergeCell ref="G50:H50"/>
    <mergeCell ref="G51:H51"/>
    <mergeCell ref="I52:J52"/>
    <mergeCell ref="I53:J53"/>
    <mergeCell ref="I54:J54"/>
    <mergeCell ref="G10:H13"/>
    <mergeCell ref="R11:S11"/>
    <mergeCell ref="R4:S4"/>
    <mergeCell ref="R14:S14"/>
    <mergeCell ref="R15:S15"/>
    <mergeCell ref="R26:S26"/>
    <mergeCell ref="R3:W3"/>
    <mergeCell ref="R27:S27"/>
    <mergeCell ref="A2:W2"/>
    <mergeCell ref="L46:O46"/>
    <mergeCell ref="P46:Q46"/>
    <mergeCell ref="R28:W28"/>
    <mergeCell ref="R16:S16"/>
    <mergeCell ref="R17:S17"/>
    <mergeCell ref="R18:S18"/>
    <mergeCell ref="R19:S19"/>
    <mergeCell ref="R20:S20"/>
    <mergeCell ref="R21:S21"/>
    <mergeCell ref="R22:S22"/>
    <mergeCell ref="R23:S23"/>
    <mergeCell ref="R25:S25"/>
    <mergeCell ref="R5:S5"/>
    <mergeCell ref="R6:S6"/>
    <mergeCell ref="R7:S7"/>
    <mergeCell ref="R8:S8"/>
    <mergeCell ref="R9:S9"/>
    <mergeCell ref="A62:A65"/>
    <mergeCell ref="B61:C61"/>
    <mergeCell ref="G61:H61"/>
    <mergeCell ref="I61:J61"/>
    <mergeCell ref="L36:Q36"/>
    <mergeCell ref="L41:O41"/>
    <mergeCell ref="P41:Q41"/>
    <mergeCell ref="L42:O42"/>
    <mergeCell ref="P42:Q42"/>
    <mergeCell ref="L43:O43"/>
    <mergeCell ref="P43:Q43"/>
    <mergeCell ref="L44:O44"/>
    <mergeCell ref="P44:Q44"/>
    <mergeCell ref="L45:O45"/>
    <mergeCell ref="P45:Q45"/>
    <mergeCell ref="L48:O48"/>
    <mergeCell ref="P48:Q48"/>
    <mergeCell ref="L49:O49"/>
    <mergeCell ref="P49:Q49"/>
    <mergeCell ref="D38:D40"/>
    <mergeCell ref="E46:E49"/>
    <mergeCell ref="F46:F49"/>
    <mergeCell ref="I55:J55"/>
    <mergeCell ref="I58:J58"/>
    <mergeCell ref="R24:S24"/>
    <mergeCell ref="A24:A25"/>
    <mergeCell ref="B24:C25"/>
    <mergeCell ref="D24:D25"/>
    <mergeCell ref="E24:E25"/>
    <mergeCell ref="F24:F25"/>
    <mergeCell ref="G24:H25"/>
    <mergeCell ref="I24:J25"/>
    <mergeCell ref="K24:K25"/>
    <mergeCell ref="L24:M24"/>
    <mergeCell ref="O24:P24"/>
    <mergeCell ref="R34:S34"/>
    <mergeCell ref="V33:W33"/>
    <mergeCell ref="V34:W34"/>
    <mergeCell ref="R36:S36"/>
    <mergeCell ref="R29:W29"/>
    <mergeCell ref="V36:W36"/>
    <mergeCell ref="R31:W31"/>
    <mergeCell ref="R32:S32"/>
    <mergeCell ref="V32:W32"/>
    <mergeCell ref="R33:S33"/>
  </mergeCells>
  <phoneticPr fontId="1" type="noConversion"/>
  <printOptions horizontalCentered="1" verticalCentered="1"/>
  <pageMargins left="0" right="0" top="0" bottom="0" header="0" footer="0"/>
  <pageSetup paperSize="8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墓政</vt:lpstr>
      <vt:lpstr>墓政!Print_Area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2021-10-04T06:50:03Z</cp:lastPrinted>
  <dcterms:created xsi:type="dcterms:W3CDTF">2016-07-19T06:46:33Z</dcterms:created>
  <dcterms:modified xsi:type="dcterms:W3CDTF">2021-10-04T06:56:51Z</dcterms:modified>
</cp:coreProperties>
</file>