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30" windowHeight="6075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4" i="1" l="1"/>
  <c r="C133" i="1"/>
  <c r="C127" i="1"/>
  <c r="C126" i="1"/>
  <c r="C125" i="1"/>
  <c r="C124" i="1"/>
  <c r="C123" i="1"/>
  <c r="C122" i="1"/>
  <c r="C121" i="1"/>
  <c r="C118" i="1"/>
  <c r="D136" i="1" s="1"/>
  <c r="C117" i="1"/>
  <c r="C116" i="1"/>
  <c r="C115" i="1"/>
  <c r="C114" i="1"/>
  <c r="D112" i="1"/>
  <c r="C106" i="1"/>
  <c r="D103" i="1"/>
  <c r="C63" i="1"/>
  <c r="D73" i="1" s="1"/>
  <c r="D54" i="1"/>
  <c r="D49" i="1"/>
  <c r="C44" i="1"/>
  <c r="D46" i="1" s="1"/>
  <c r="C43" i="1"/>
  <c r="C41" i="1"/>
  <c r="C38" i="1"/>
  <c r="C32" i="1"/>
  <c r="C30" i="1"/>
  <c r="D42" i="1" s="1"/>
  <c r="C26" i="1"/>
  <c r="C24" i="1"/>
  <c r="D25" i="1" s="1"/>
  <c r="D17" i="1"/>
  <c r="C9" i="1"/>
  <c r="C8" i="1"/>
  <c r="C7" i="1"/>
  <c r="D13" i="1" s="1"/>
  <c r="C5" i="1"/>
  <c r="D6" i="1" s="1"/>
  <c r="C4" i="1"/>
  <c r="C3" i="1"/>
  <c r="C2" i="1"/>
  <c r="D113" i="1" l="1"/>
  <c r="C141" i="1" s="1"/>
</calcChain>
</file>

<file path=xl/sharedStrings.xml><?xml version="1.0" encoding="utf-8"?>
<sst xmlns="http://schemas.openxmlformats.org/spreadsheetml/2006/main" count="153" uniqueCount="144">
  <si>
    <t>項目</t>
  </si>
  <si>
    <t>細項</t>
  </si>
  <si>
    <t>金額小計</t>
  </si>
  <si>
    <t>合計</t>
  </si>
  <si>
    <t>水電費</t>
  </si>
  <si>
    <t>基本水費(1-6月)</t>
  </si>
  <si>
    <t>基本電費(1-6月)</t>
  </si>
  <si>
    <t>基本水費(7-12月)</t>
  </si>
  <si>
    <t>基本電費(7-12月)</t>
  </si>
  <si>
    <t>本年累計</t>
  </si>
  <si>
    <t>營養午餐</t>
  </si>
  <si>
    <t>營養午餐(1-12月)</t>
  </si>
  <si>
    <t>送餐油料</t>
  </si>
  <si>
    <t>午餐發放志工用口罩</t>
  </si>
  <si>
    <t>午餐領件封套</t>
  </si>
  <si>
    <t>午餐收費證明印製</t>
  </si>
  <si>
    <t>午餐發放志工防疫面罩</t>
  </si>
  <si>
    <t>美語教學</t>
  </si>
  <si>
    <t>110學年度觀音國小美語教學</t>
  </si>
  <si>
    <t>110學年度大社國小美語教學</t>
  </si>
  <si>
    <t>獎學金學雜費</t>
  </si>
  <si>
    <t>大社國小109學年度第二學期獎助學金</t>
  </si>
  <si>
    <t>觀音國小109學年度第二學期獎助學金</t>
  </si>
  <si>
    <t>嘉誠國小109學年度第二學期獎助學金</t>
  </si>
  <si>
    <t>大社國小109學年度第一學期獎助學金</t>
  </si>
  <si>
    <t>觀音國小109學年度第一學期獎助學金</t>
  </si>
  <si>
    <t>嘉誠國小109學年度第一學期獎助學金</t>
  </si>
  <si>
    <t>109學年度獎助學金</t>
  </si>
  <si>
    <t>公所行政費</t>
  </si>
  <si>
    <t>兼職人員兼職費(1-12月)</t>
  </si>
  <si>
    <t>111年午餐評選委員出席費</t>
  </si>
  <si>
    <t>防災考評文具費</t>
  </si>
  <si>
    <t>災害防救辦公室會議餐費</t>
  </si>
  <si>
    <t>里鄰長文康活動團費分攤款及車上用零食水果</t>
  </si>
  <si>
    <t>午餐收費點鈔機</t>
  </si>
  <si>
    <t>兵推會議飲料</t>
  </si>
  <si>
    <t>災害應變中心VVLink系統(含攝影機)</t>
  </si>
  <si>
    <t>災害應變中心制服</t>
  </si>
  <si>
    <t>災害應變中心副指揮官輪值躺椅</t>
  </si>
  <si>
    <t>人口普查工作人員衣服</t>
  </si>
  <si>
    <t>新冠肺炎防疫工作人員秋節文旦</t>
  </si>
  <si>
    <t>送餐油料費</t>
  </si>
  <si>
    <t>工作人員原子章</t>
  </si>
  <si>
    <t>壁掛式路燈電費</t>
  </si>
  <si>
    <t>定期會議餐點飲料</t>
  </si>
  <si>
    <t>喪葬慰問生育及急難救助補助</t>
  </si>
  <si>
    <t>急難救助補助</t>
  </si>
  <si>
    <t>生育及喪葬補助</t>
  </si>
  <si>
    <t>其他</t>
  </si>
  <si>
    <t>全區消毒藥劑</t>
  </si>
  <si>
    <t>防疫噴藥消毒作業僱工費</t>
  </si>
  <si>
    <t>獎補助</t>
  </si>
  <si>
    <t>神農豐盛祭暨大社采風活動(因疫情停辦僅就已執行部分補助)</t>
  </si>
  <si>
    <t>守望相助協會保險費</t>
  </si>
  <si>
    <t>各里公益活動</t>
  </si>
  <si>
    <t>大社三寶宣傳中國時報刊登費</t>
  </si>
  <si>
    <t>大社三寶農特產宣傳蜜棗禮盒</t>
  </si>
  <si>
    <t>大社三寶農特產活動分攤費</t>
  </si>
  <si>
    <t>保安保元宮矮牆及公佈欄拆除工程(各里)</t>
  </si>
  <si>
    <t>各里發放垃圾袋(各里)</t>
  </si>
  <si>
    <t>中里里觀摩活動(各里)</t>
  </si>
  <si>
    <t>觀音里觀摩活動(各里)</t>
  </si>
  <si>
    <t>嘉誠里觀摩活動(各里)</t>
  </si>
  <si>
    <t>三奶里觀摩活動(各里)</t>
  </si>
  <si>
    <t>三奶里重陽節活動餐盒(各里)</t>
  </si>
  <si>
    <t>神農里神農大帝聖誕點燈祈福活動(各里)</t>
  </si>
  <si>
    <t>神農社區觀摩活動(各里)</t>
  </si>
  <si>
    <t>保社里樹枝清運(各里)</t>
  </si>
  <si>
    <t>保社社區發展協會同心抗疫社區成果會(各里)</t>
  </si>
  <si>
    <t>翠屏社區發展協會關懷據點(各里)</t>
  </si>
  <si>
    <t>保社里觀摩活動(各里)</t>
  </si>
  <si>
    <t>各里廣播器巡檢及增設</t>
  </si>
  <si>
    <t>翠屏里觀摩活動(各里)</t>
  </si>
  <si>
    <t>各里建設經費</t>
  </si>
  <si>
    <t>翠屏里中山路673巷擋土牆損壞修復(各里)</t>
  </si>
  <si>
    <t>中里里鹽埕巷天宮廟新設格欄排水口工程(各里)</t>
  </si>
  <si>
    <t>保舍甲運動公園步道改善工程監造費(各里)</t>
  </si>
  <si>
    <t>中里林仔邊社區公園步道與環境整修工程(各里)</t>
  </si>
  <si>
    <t>中里林仔邊社區公園步道與環境整修工程空汙費(各里)</t>
  </si>
  <si>
    <t>三奶公園集會所綠美化工程(各里)</t>
  </si>
  <si>
    <t>神農里集會所購置冰箱(各里)</t>
  </si>
  <si>
    <t>保安里購置割草機(各里)</t>
  </si>
  <si>
    <t>觀音國小吊扇更新(各里)</t>
  </si>
  <si>
    <t>觀音社區購置單槍投影機及銀幕安裝</t>
  </si>
  <si>
    <r>
      <t>保</t>
    </r>
    <r>
      <rPr>
        <b/>
        <sz val="12"/>
        <color rgb="FF000000"/>
        <rFont val="新細明體"/>
        <family val="1"/>
        <charset val="136"/>
      </rPr>
      <t>安</t>
    </r>
    <r>
      <rPr>
        <sz val="10"/>
        <color rgb="FF000000"/>
        <rFont val="標楷體"/>
        <family val="4"/>
        <charset val="136"/>
      </rPr>
      <t>活動中心增設冷氣(各里)</t>
    </r>
  </si>
  <si>
    <t>文康中心空間整修暨室內裝修審查及變更執照費(公所)</t>
  </si>
  <si>
    <t>文康中心空間整修暨耐震補強工程空汙費(公所)</t>
  </si>
  <si>
    <t>翠屏里活動中心增設壁扇(各里)</t>
  </si>
  <si>
    <t>翠屏里活動中心成立關懷據點增購投影機及布幕(公所)</t>
  </si>
  <si>
    <t>翠屏里活動中心成立關懷據點增購筆記型電腦(公所)</t>
  </si>
  <si>
    <t>翠屏社區活動中心廁所修繕工程(各里)</t>
  </si>
  <si>
    <t>翠屏社區活動中心增設音響音箱及電視(各里)</t>
  </si>
  <si>
    <t>嘉誠社區成立關懷據點增設投影機及三腳架布幕(公所)</t>
  </si>
  <si>
    <t>嘉誠社區成立關懷據點增筆記型電腦(公所)</t>
  </si>
  <si>
    <t>大社里購置割草機(各里)</t>
  </si>
  <si>
    <t>保社社區購置太鼓3個(各里)</t>
  </si>
  <si>
    <t>三奶集會所購置冷氣機3台(各里)</t>
  </si>
  <si>
    <t>翠屏社區設置關懷據點購置RO純水機</t>
  </si>
  <si>
    <t>中山堂斜坡工程(公所)</t>
  </si>
  <si>
    <t>中里社區活動中心新設冷氣機(公所)</t>
  </si>
  <si>
    <t>三奶社區購置擴大機(公所)</t>
  </si>
  <si>
    <t>三奶社區設置關懷據點購置筆記型電腦(公所)</t>
  </si>
  <si>
    <t>保社社區活動中心漏水處理(各里)</t>
  </si>
  <si>
    <t>福利協進會</t>
  </si>
  <si>
    <t>觀音國小書籍110學年度第1學期補助</t>
  </si>
  <si>
    <t>嘉誠國小書籍110學年度第1學期補助</t>
  </si>
  <si>
    <t>大社國小書籍110學年度第1學期補助</t>
  </si>
  <si>
    <t>大社國中書籍110學年度第1學期補助</t>
  </si>
  <si>
    <t>嘉誠國小書籍109學年度第2學期補助</t>
  </si>
  <si>
    <t>大社國中書籍109學年度第2學期補助</t>
  </si>
  <si>
    <t>觀音國小書籍109學年度第2學期補助</t>
  </si>
  <si>
    <t>大社國小書籍109學年度第2學期補助</t>
  </si>
  <si>
    <t>本年度支出總合計</t>
  </si>
  <si>
    <t>備註:</t>
  </si>
  <si>
    <t>老人營養午餐自付額(1月)</t>
  </si>
  <si>
    <t>老人營養午餐自付額(2月)</t>
  </si>
  <si>
    <t>老人營養午餐自付額(3月)</t>
  </si>
  <si>
    <t>老人營養午餐自付額(4月)</t>
  </si>
  <si>
    <t>老人營養午餐自付額(5月)</t>
  </si>
  <si>
    <t>老人營養午餐自付額(6月)</t>
  </si>
  <si>
    <t>老人營養午餐自付額(7月)</t>
  </si>
  <si>
    <t>老人營養午餐自付額(8月)</t>
  </si>
  <si>
    <t>老人營養午餐自付額(9月)</t>
  </si>
  <si>
    <t>老人營養午餐自付額(10月)</t>
  </si>
  <si>
    <t>老人營養午餐自付額(11月)</t>
  </si>
  <si>
    <t>老人營養午餐自付額(12月)</t>
  </si>
  <si>
    <t>全年利息收入(定期)</t>
  </si>
  <si>
    <t>半年利息收入(活存)</t>
  </si>
  <si>
    <t>抽查午餐人員未戴口罩罰款</t>
  </si>
  <si>
    <t>抽查午餐提早送餐罰款</t>
  </si>
  <si>
    <t>全區零星路面及附屬設施修繕開口合約罰款及刨除料價值</t>
  </si>
  <si>
    <t>108年度監視系統租賃案扣款及罰款</t>
  </si>
  <si>
    <t>108年度監視系統租賃案標餘款</t>
  </si>
  <si>
    <t>109學年度美語教學賸餘款繳回(嘉誠/觀音/大社國小)</t>
  </si>
  <si>
    <t>午餐便當重量不足罰款</t>
  </si>
  <si>
    <t>本年度收入合計數</t>
  </si>
  <si>
    <t>109年度結餘款</t>
  </si>
  <si>
    <t xml:space="preserve">       </t>
  </si>
  <si>
    <t>備註:109年11月2日轉定存80,000,000元</t>
  </si>
  <si>
    <t>仁大回饋全年度收入</t>
    <phoneticPr fontId="2" type="noConversion"/>
  </si>
  <si>
    <t>截至12月底數字(活期存款金額)</t>
    <phoneticPr fontId="2" type="noConversion"/>
  </si>
  <si>
    <t>備註:福利協進會結餘17429687元(110年1月)-國中小書籍費支出2874349元(110年)
=14555338元(110年底結餘)</t>
    <phoneticPr fontId="2" type="noConversion"/>
  </si>
  <si>
    <t>備註:110年度數位影像租賃案已核銷6-11月月
租賃金額2,097,600元(110年12月27日高市景仁
分治第11074159500號函)，尚有2,902,400元未完成核銷</t>
    <phoneticPr fontId="2" type="noConversion"/>
  </si>
  <si>
    <t>110學年度嘉誠國小美語教學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</si>
</sst>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&quot; &quot;;#,##0.00&quot; &quot;;&quot;-&quot;#&quot; &quot;;@&quot; &quot;"/>
    <numFmt numFmtId="177" formatCode="0&quot; &quot;;0&quot; &quot;;&quot;-&quot;#&quot; &quot;;@&quot; &quot;"/>
    <numFmt numFmtId="178" formatCode="#,###"/>
    <numFmt numFmtId="179" formatCode="0&quot; &quot;;0&quot; &quot;;&quot;- &quot;;@&quot; &quot;"/>
  </numFmts>
  <fonts count="12">
    <font>
      <sz val="12"/>
      <color theme="1"/>
      <name val="新細明體"/>
      <family val="2"/>
      <charset val="136"/>
      <scheme val="minor"/>
    </font>
    <font>
      <sz val="10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10"/>
      <color rgb="FFFF0000"/>
      <name val="標楷體"/>
      <family val="4"/>
      <charset val="136"/>
    </font>
    <font>
      <sz val="10"/>
      <color rgb="FF008000"/>
      <name val="標楷體"/>
      <family val="4"/>
      <charset val="136"/>
    </font>
    <font>
      <sz val="10"/>
      <color rgb="FF7030A0"/>
      <name val="標楷體"/>
      <family val="4"/>
      <charset val="136"/>
    </font>
    <font>
      <sz val="10"/>
      <color rgb="FF000000"/>
      <name val="標楷體1"/>
      <charset val="136"/>
    </font>
    <font>
      <sz val="11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0000"/>
      <name val="新細明體"/>
      <family val="1"/>
      <charset val="136"/>
    </font>
    <font>
      <sz val="12"/>
      <color rgb="FF000000"/>
      <name val="文鼎粗隸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176" fontId="3" fillId="0" borderId="0" applyFont="0" applyBorder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center"/>
      <protection locked="0"/>
    </xf>
    <xf numFmtId="177" fontId="1" fillId="0" borderId="1" xfId="1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178" fontId="4" fillId="0" borderId="3" xfId="1" applyNumberFormat="1" applyFont="1" applyFill="1" applyBorder="1" applyAlignment="1"/>
    <xf numFmtId="178" fontId="1" fillId="0" borderId="3" xfId="0" applyNumberFormat="1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178" fontId="5" fillId="0" borderId="3" xfId="1" applyNumberFormat="1" applyFont="1" applyFill="1" applyBorder="1" applyAlignment="1"/>
    <xf numFmtId="0" fontId="1" fillId="0" borderId="4" xfId="0" applyFont="1" applyBorder="1" applyAlignment="1">
      <alignment horizontal="center" vertical="center"/>
    </xf>
    <xf numFmtId="178" fontId="1" fillId="0" borderId="4" xfId="1" applyNumberFormat="1" applyFont="1" applyFill="1" applyBorder="1" applyAlignment="1"/>
    <xf numFmtId="178" fontId="1" fillId="0" borderId="4" xfId="0" applyNumberFormat="1" applyFont="1" applyBorder="1">
      <alignment vertical="center"/>
    </xf>
    <xf numFmtId="0" fontId="1" fillId="0" borderId="2" xfId="0" applyFont="1" applyFill="1" applyBorder="1">
      <alignment vertical="center"/>
    </xf>
    <xf numFmtId="178" fontId="4" fillId="0" borderId="5" xfId="1" applyNumberFormat="1" applyFont="1" applyFill="1" applyBorder="1" applyAlignment="1"/>
    <xf numFmtId="178" fontId="1" fillId="0" borderId="2" xfId="0" applyNumberFormat="1" applyFont="1" applyBorder="1">
      <alignment vertical="center"/>
    </xf>
    <xf numFmtId="178" fontId="6" fillId="0" borderId="6" xfId="1" applyNumberFormat="1" applyFont="1" applyFill="1" applyBorder="1" applyAlignment="1"/>
    <xf numFmtId="0" fontId="1" fillId="0" borderId="4" xfId="0" applyFont="1" applyBorder="1">
      <alignment vertical="center"/>
    </xf>
    <xf numFmtId="178" fontId="1" fillId="0" borderId="7" xfId="1" applyNumberFormat="1" applyFont="1" applyFill="1" applyBorder="1" applyAlignment="1"/>
    <xf numFmtId="0" fontId="1" fillId="0" borderId="3" xfId="0" applyFont="1" applyBorder="1" applyAlignment="1">
      <alignment vertical="center" shrinkToFit="1"/>
    </xf>
    <xf numFmtId="178" fontId="1" fillId="0" borderId="3" xfId="1" applyNumberFormat="1" applyFont="1" applyFill="1" applyBorder="1" applyAlignment="1"/>
    <xf numFmtId="178" fontId="1" fillId="0" borderId="3" xfId="1" applyNumberFormat="1" applyFont="1" applyFill="1" applyBorder="1" applyAlignment="1">
      <alignment horizontal="right"/>
    </xf>
    <xf numFmtId="178" fontId="1" fillId="0" borderId="2" xfId="1" applyNumberFormat="1" applyFont="1" applyFill="1" applyBorder="1" applyAlignment="1"/>
    <xf numFmtId="178" fontId="1" fillId="0" borderId="5" xfId="1" applyNumberFormat="1" applyFont="1" applyFill="1" applyBorder="1" applyAlignment="1">
      <alignment horizontal="right"/>
    </xf>
    <xf numFmtId="0" fontId="1" fillId="0" borderId="3" xfId="0" applyFont="1" applyFill="1" applyBorder="1">
      <alignment vertical="center"/>
    </xf>
    <xf numFmtId="178" fontId="1" fillId="0" borderId="6" xfId="1" applyNumberFormat="1" applyFont="1" applyFill="1" applyBorder="1" applyAlignment="1">
      <alignment horizontal="right"/>
    </xf>
    <xf numFmtId="178" fontId="1" fillId="0" borderId="6" xfId="0" applyNumberFormat="1" applyFont="1" applyBorder="1">
      <alignment vertical="center"/>
    </xf>
    <xf numFmtId="178" fontId="1" fillId="0" borderId="7" xfId="0" applyNumberFormat="1" applyFont="1" applyBorder="1">
      <alignment vertical="center"/>
    </xf>
    <xf numFmtId="0" fontId="7" fillId="0" borderId="0" xfId="0" applyFont="1">
      <alignment vertical="center"/>
    </xf>
    <xf numFmtId="0" fontId="1" fillId="0" borderId="3" xfId="0" applyFont="1" applyFill="1" applyBorder="1" applyAlignment="1">
      <alignment vertical="center" wrapText="1"/>
    </xf>
    <xf numFmtId="178" fontId="6" fillId="0" borderId="3" xfId="1" applyNumberFormat="1" applyFont="1" applyFill="1" applyBorder="1" applyAlignment="1"/>
    <xf numFmtId="178" fontId="1" fillId="0" borderId="6" xfId="1" applyNumberFormat="1" applyFont="1" applyFill="1" applyBorder="1" applyAlignment="1"/>
    <xf numFmtId="0" fontId="6" fillId="0" borderId="2" xfId="0" applyFont="1" applyBorder="1">
      <alignment vertical="center"/>
    </xf>
    <xf numFmtId="178" fontId="1" fillId="0" borderId="5" xfId="1" applyNumberFormat="1" applyFont="1" applyFill="1" applyBorder="1" applyAlignment="1"/>
    <xf numFmtId="0" fontId="6" fillId="0" borderId="3" xfId="0" applyFont="1" applyBorder="1">
      <alignment vertical="center"/>
    </xf>
    <xf numFmtId="0" fontId="1" fillId="0" borderId="5" xfId="0" applyFont="1" applyFill="1" applyBorder="1" applyAlignment="1">
      <alignment vertical="center" wrapText="1"/>
    </xf>
    <xf numFmtId="0" fontId="8" fillId="0" borderId="6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178" fontId="4" fillId="0" borderId="6" xfId="1" applyNumberFormat="1" applyFont="1" applyFill="1" applyBorder="1" applyAlignment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178" fontId="11" fillId="0" borderId="0" xfId="0" applyNumberFormat="1" applyFont="1">
      <alignment vertical="center"/>
    </xf>
    <xf numFmtId="179" fontId="1" fillId="0" borderId="0" xfId="0" applyNumberFormat="1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2">
    <cellStyle name="Excel_BuiltIn_Comma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abSelected="1" topLeftCell="A10" workbookViewId="0">
      <selection activeCell="E18" sqref="E18"/>
    </sheetView>
  </sheetViews>
  <sheetFormatPr defaultRowHeight="16.5"/>
  <cols>
    <col min="1" max="1" width="14.125" style="44" customWidth="1"/>
    <col min="2" max="2" width="44.125" customWidth="1"/>
    <col min="3" max="3" width="14.375" customWidth="1"/>
    <col min="4" max="4" width="12.25" customWidth="1"/>
    <col min="5" max="5" width="20" customWidth="1"/>
    <col min="6" max="1023" width="12" customWidth="1"/>
    <col min="1024" max="1024" width="9" customWidth="1"/>
  </cols>
  <sheetData>
    <row r="1" spans="1:6">
      <c r="A1" s="1" t="s">
        <v>0</v>
      </c>
      <c r="B1" s="1" t="s">
        <v>1</v>
      </c>
      <c r="C1" s="2" t="s">
        <v>2</v>
      </c>
      <c r="D1" s="1" t="s">
        <v>3</v>
      </c>
      <c r="E1" s="51"/>
      <c r="F1" s="51"/>
    </row>
    <row r="2" spans="1:6">
      <c r="A2" s="3" t="s">
        <v>4</v>
      </c>
      <c r="B2" s="4" t="s">
        <v>5</v>
      </c>
      <c r="C2" s="5">
        <f>12615+2071755+12697+2090235+12739+2093331</f>
        <v>6293372</v>
      </c>
      <c r="D2" s="6"/>
    </row>
    <row r="3" spans="1:6">
      <c r="A3" s="7"/>
      <c r="B3" s="4" t="s">
        <v>6</v>
      </c>
      <c r="C3" s="5">
        <f>1308526+525+211787+1313262+212250+1312695</f>
        <v>4359045</v>
      </c>
      <c r="D3" s="6"/>
    </row>
    <row r="4" spans="1:6">
      <c r="A4" s="7"/>
      <c r="B4" s="4" t="s">
        <v>7</v>
      </c>
      <c r="C4" s="8">
        <f>12581+2076520+12602+2093415+12580+2097617</f>
        <v>6305315</v>
      </c>
      <c r="D4" s="6"/>
    </row>
    <row r="5" spans="1:6">
      <c r="A5" s="7"/>
      <c r="B5" s="4" t="s">
        <v>8</v>
      </c>
      <c r="C5" s="8">
        <f>212247+1314484+210479+1311358+211840+213775+1312855</f>
        <v>4787038</v>
      </c>
      <c r="D5" s="6"/>
    </row>
    <row r="6" spans="1:6">
      <c r="A6" s="9"/>
      <c r="B6" s="4" t="s">
        <v>9</v>
      </c>
      <c r="C6" s="10"/>
      <c r="D6" s="11">
        <f>SUM(C2:C5)</f>
        <v>21744770</v>
      </c>
    </row>
    <row r="7" spans="1:6">
      <c r="A7" s="50" t="s">
        <v>10</v>
      </c>
      <c r="B7" s="12" t="s">
        <v>11</v>
      </c>
      <c r="C7" s="13">
        <f>1236400+982960+1334630+1206700+1225455+1220835+1200045+1145100+1260820+1272920</f>
        <v>12085865</v>
      </c>
      <c r="D7" s="14"/>
    </row>
    <row r="8" spans="1:6">
      <c r="A8" s="50"/>
      <c r="B8" s="4" t="s">
        <v>12</v>
      </c>
      <c r="C8" s="15">
        <f>35310</f>
        <v>35310</v>
      </c>
      <c r="D8" s="6"/>
    </row>
    <row r="9" spans="1:6">
      <c r="A9" s="50"/>
      <c r="B9" s="4" t="s">
        <v>13</v>
      </c>
      <c r="C9" s="15">
        <f>21960+16050</f>
        <v>38010</v>
      </c>
      <c r="D9" s="6"/>
    </row>
    <row r="10" spans="1:6">
      <c r="A10" s="50"/>
      <c r="B10" s="4" t="s">
        <v>14</v>
      </c>
      <c r="C10" s="15">
        <v>700</v>
      </c>
      <c r="D10" s="6"/>
    </row>
    <row r="11" spans="1:6">
      <c r="A11" s="50"/>
      <c r="B11" s="4" t="s">
        <v>15</v>
      </c>
      <c r="C11" s="15">
        <v>13600</v>
      </c>
      <c r="D11" s="6"/>
    </row>
    <row r="12" spans="1:6">
      <c r="A12" s="50"/>
      <c r="B12" s="4" t="s">
        <v>16</v>
      </c>
      <c r="C12" s="15">
        <v>5775</v>
      </c>
      <c r="D12" s="6"/>
    </row>
    <row r="13" spans="1:6">
      <c r="A13" s="50"/>
      <c r="B13" s="16" t="s">
        <v>9</v>
      </c>
      <c r="C13" s="17"/>
      <c r="D13" s="11">
        <f>SUM(C7:C12)</f>
        <v>12179260</v>
      </c>
    </row>
    <row r="14" spans="1:6">
      <c r="A14" s="50" t="s">
        <v>17</v>
      </c>
      <c r="B14" s="18" t="s">
        <v>18</v>
      </c>
      <c r="C14" s="19">
        <v>303600</v>
      </c>
      <c r="D14" s="6"/>
    </row>
    <row r="15" spans="1:6">
      <c r="A15" s="50"/>
      <c r="B15" s="18" t="s">
        <v>19</v>
      </c>
      <c r="C15" s="19">
        <v>349600</v>
      </c>
      <c r="D15" s="6"/>
    </row>
    <row r="16" spans="1:6">
      <c r="A16" s="50"/>
      <c r="B16" s="18" t="s">
        <v>143</v>
      </c>
      <c r="C16" s="19">
        <v>147200</v>
      </c>
      <c r="D16" s="6"/>
    </row>
    <row r="17" spans="1:6">
      <c r="A17" s="50"/>
      <c r="B17" s="4"/>
      <c r="C17" s="8"/>
      <c r="D17" s="20">
        <f>SUM(C14:C16)</f>
        <v>800400</v>
      </c>
    </row>
    <row r="18" spans="1:6">
      <c r="A18" s="52" t="s">
        <v>20</v>
      </c>
      <c r="B18" s="12" t="s">
        <v>21</v>
      </c>
      <c r="C18" s="21">
        <v>26000</v>
      </c>
      <c r="D18" s="22"/>
    </row>
    <row r="19" spans="1:6">
      <c r="A19" s="52"/>
      <c r="B19" s="23" t="s">
        <v>22</v>
      </c>
      <c r="C19" s="19">
        <v>24000</v>
      </c>
      <c r="D19" s="24"/>
    </row>
    <row r="20" spans="1:6">
      <c r="A20" s="52"/>
      <c r="B20" s="23" t="s">
        <v>23</v>
      </c>
      <c r="C20" s="19">
        <v>6000</v>
      </c>
      <c r="D20" s="24"/>
    </row>
    <row r="21" spans="1:6">
      <c r="A21" s="52"/>
      <c r="B21" s="23" t="s">
        <v>24</v>
      </c>
      <c r="C21" s="19">
        <v>27000</v>
      </c>
      <c r="D21" s="25"/>
    </row>
    <row r="22" spans="1:6">
      <c r="A22" s="52"/>
      <c r="B22" s="23" t="s">
        <v>25</v>
      </c>
      <c r="C22" s="19">
        <v>24000</v>
      </c>
      <c r="D22" s="25"/>
    </row>
    <row r="23" spans="1:6">
      <c r="A23" s="52"/>
      <c r="B23" s="23" t="s">
        <v>26</v>
      </c>
      <c r="C23" s="19">
        <v>6000</v>
      </c>
      <c r="D23" s="25"/>
    </row>
    <row r="24" spans="1:6">
      <c r="A24" s="52"/>
      <c r="B24" s="4" t="s">
        <v>27</v>
      </c>
      <c r="C24" s="19">
        <f>423000+397000</f>
        <v>820000</v>
      </c>
      <c r="D24" s="25"/>
    </row>
    <row r="25" spans="1:6">
      <c r="A25" s="52"/>
      <c r="B25" s="16" t="s">
        <v>9</v>
      </c>
      <c r="C25" s="10"/>
      <c r="D25" s="26">
        <f>SUM(C18:C24)</f>
        <v>933000</v>
      </c>
    </row>
    <row r="26" spans="1:6">
      <c r="A26" s="53" t="s">
        <v>28</v>
      </c>
      <c r="B26" s="23" t="s">
        <v>29</v>
      </c>
      <c r="C26" s="19">
        <f>12000+6000+6000+6000+6000+8000+6000+8000+8000+8000+8000</f>
        <v>82000</v>
      </c>
      <c r="D26" s="6"/>
      <c r="E26" s="27"/>
      <c r="F26" s="27"/>
    </row>
    <row r="27" spans="1:6">
      <c r="A27" s="53"/>
      <c r="B27" s="23" t="s">
        <v>30</v>
      </c>
      <c r="C27" s="19">
        <v>7500</v>
      </c>
      <c r="D27" s="6"/>
      <c r="E27" s="27"/>
      <c r="F27" s="27"/>
    </row>
    <row r="28" spans="1:6">
      <c r="A28" s="53"/>
      <c r="B28" s="28" t="s">
        <v>31</v>
      </c>
      <c r="C28" s="19">
        <v>10020</v>
      </c>
      <c r="D28" s="6"/>
      <c r="E28" s="27"/>
      <c r="F28" s="27"/>
    </row>
    <row r="29" spans="1:6">
      <c r="A29" s="53"/>
      <c r="B29" s="23" t="s">
        <v>32</v>
      </c>
      <c r="C29" s="29">
        <v>23840</v>
      </c>
      <c r="D29" s="6"/>
      <c r="E29" s="27"/>
      <c r="F29" s="27"/>
    </row>
    <row r="30" spans="1:6">
      <c r="A30" s="53"/>
      <c r="B30" s="23" t="s">
        <v>33</v>
      </c>
      <c r="C30" s="29">
        <f>36000+5755+15230</f>
        <v>56985</v>
      </c>
      <c r="D30" s="6"/>
      <c r="E30" s="27"/>
      <c r="F30" s="27"/>
    </row>
    <row r="31" spans="1:6">
      <c r="A31" s="53"/>
      <c r="B31" s="23" t="s">
        <v>34</v>
      </c>
      <c r="C31" s="29">
        <v>4725</v>
      </c>
      <c r="D31" s="6"/>
      <c r="E31" s="27"/>
      <c r="F31" s="27"/>
    </row>
    <row r="32" spans="1:6">
      <c r="A32" s="53"/>
      <c r="B32" s="23" t="s">
        <v>35</v>
      </c>
      <c r="C32" s="29">
        <f>1045+3068</f>
        <v>4113</v>
      </c>
      <c r="D32" s="6"/>
      <c r="E32" s="27"/>
      <c r="F32" s="27"/>
    </row>
    <row r="33" spans="1:6">
      <c r="A33" s="53"/>
      <c r="B33" s="23" t="s">
        <v>36</v>
      </c>
      <c r="C33" s="29">
        <v>4600</v>
      </c>
      <c r="D33" s="6"/>
      <c r="E33" s="27"/>
      <c r="F33" s="27"/>
    </row>
    <row r="34" spans="1:6">
      <c r="A34" s="53"/>
      <c r="B34" s="23" t="s">
        <v>37</v>
      </c>
      <c r="C34" s="29">
        <v>8400</v>
      </c>
      <c r="D34" s="6"/>
      <c r="E34" s="27"/>
      <c r="F34" s="27"/>
    </row>
    <row r="35" spans="1:6">
      <c r="A35" s="53"/>
      <c r="B35" s="23" t="s">
        <v>38</v>
      </c>
      <c r="C35" s="29">
        <v>1499</v>
      </c>
      <c r="D35" s="6"/>
      <c r="E35" s="27"/>
      <c r="F35" s="27"/>
    </row>
    <row r="36" spans="1:6">
      <c r="A36" s="53"/>
      <c r="B36" s="23" t="s">
        <v>39</v>
      </c>
      <c r="C36" s="29">
        <v>12600</v>
      </c>
      <c r="D36" s="6"/>
      <c r="E36" s="27"/>
      <c r="F36" s="27"/>
    </row>
    <row r="37" spans="1:6">
      <c r="A37" s="53"/>
      <c r="B37" s="23" t="s">
        <v>40</v>
      </c>
      <c r="C37" s="29">
        <v>32700</v>
      </c>
      <c r="D37" s="6"/>
      <c r="E37" s="27"/>
      <c r="F37" s="27"/>
    </row>
    <row r="38" spans="1:6">
      <c r="A38" s="53"/>
      <c r="B38" s="23" t="s">
        <v>41</v>
      </c>
      <c r="C38" s="29">
        <f>25150+27635</f>
        <v>52785</v>
      </c>
      <c r="D38" s="6"/>
      <c r="E38" s="27"/>
      <c r="F38" s="27"/>
    </row>
    <row r="39" spans="1:6">
      <c r="A39" s="53"/>
      <c r="B39" s="23" t="s">
        <v>42</v>
      </c>
      <c r="C39" s="29">
        <v>750</v>
      </c>
      <c r="D39" s="6"/>
      <c r="E39" s="27"/>
      <c r="F39" s="27"/>
    </row>
    <row r="40" spans="1:6">
      <c r="A40" s="53"/>
      <c r="B40" s="23" t="s">
        <v>43</v>
      </c>
      <c r="C40" s="29">
        <v>3258</v>
      </c>
      <c r="D40" s="6"/>
      <c r="E40" s="27"/>
      <c r="F40" s="27"/>
    </row>
    <row r="41" spans="1:6">
      <c r="A41" s="53"/>
      <c r="B41" s="23" t="s">
        <v>44</v>
      </c>
      <c r="C41" s="19">
        <f>5043+3850</f>
        <v>8893</v>
      </c>
      <c r="D41" s="6"/>
      <c r="E41" s="27"/>
      <c r="F41" s="27"/>
    </row>
    <row r="42" spans="1:6">
      <c r="A42" s="53"/>
      <c r="B42" s="16" t="s">
        <v>9</v>
      </c>
      <c r="C42" s="10"/>
      <c r="D42" s="11">
        <f>SUM(C26:C41)</f>
        <v>314668</v>
      </c>
      <c r="E42" s="27"/>
      <c r="F42" s="27"/>
    </row>
    <row r="43" spans="1:6">
      <c r="A43" s="50" t="s">
        <v>45</v>
      </c>
      <c r="B43" s="4" t="s">
        <v>46</v>
      </c>
      <c r="C43" s="15">
        <f>100000+100000+100000+90000+90000+100000</f>
        <v>580000</v>
      </c>
      <c r="D43" s="6"/>
      <c r="E43" s="27"/>
      <c r="F43" s="27"/>
    </row>
    <row r="44" spans="1:6">
      <c r="A44" s="50"/>
      <c r="B44" s="4" t="s">
        <v>47</v>
      </c>
      <c r="C44" s="15">
        <f>16060+48180+58150+550000-100000+150000+150000+126000+116000+120000+130000+124000+138000+138000+146000-150000+200000+150000+88000+98000+104000+112000+100000+128000+118000+110000+100000+116000-9970+66000+9970+102000+136000+120000</f>
        <v>3608390</v>
      </c>
      <c r="D44" s="6"/>
      <c r="E44" s="27"/>
      <c r="F44" s="27"/>
    </row>
    <row r="45" spans="1:6">
      <c r="A45" s="50"/>
      <c r="B45" s="4"/>
      <c r="C45" s="15"/>
      <c r="D45" s="6"/>
      <c r="E45" s="27"/>
      <c r="F45" s="27"/>
    </row>
    <row r="46" spans="1:6">
      <c r="A46" s="50"/>
      <c r="B46" s="4" t="s">
        <v>9</v>
      </c>
      <c r="C46" s="30"/>
      <c r="D46" s="6">
        <f>C43+C44</f>
        <v>4188390</v>
      </c>
      <c r="E46" s="27"/>
      <c r="F46" s="27"/>
    </row>
    <row r="47" spans="1:6">
      <c r="A47" s="50" t="s">
        <v>48</v>
      </c>
      <c r="B47" s="31" t="s">
        <v>49</v>
      </c>
      <c r="C47" s="32">
        <v>37500</v>
      </c>
      <c r="D47" s="14"/>
      <c r="E47" s="27"/>
      <c r="F47" s="27"/>
    </row>
    <row r="48" spans="1:6">
      <c r="A48" s="50"/>
      <c r="B48" s="33" t="s">
        <v>50</v>
      </c>
      <c r="C48" s="30">
        <v>45000</v>
      </c>
      <c r="D48" s="6"/>
      <c r="E48" s="27"/>
      <c r="F48" s="27"/>
    </row>
    <row r="49" spans="1:6">
      <c r="A49" s="50"/>
      <c r="B49" s="16" t="s">
        <v>9</v>
      </c>
      <c r="C49" s="17"/>
      <c r="D49" s="11">
        <f>C47+C48</f>
        <v>82500</v>
      </c>
      <c r="E49" s="27"/>
      <c r="F49" s="27"/>
    </row>
    <row r="50" spans="1:6" ht="28.5" customHeight="1">
      <c r="A50" s="50" t="s">
        <v>51</v>
      </c>
      <c r="B50" s="34" t="s">
        <v>52</v>
      </c>
      <c r="C50" s="32">
        <v>130000</v>
      </c>
      <c r="D50" s="14"/>
      <c r="E50" s="27"/>
      <c r="F50" s="27"/>
    </row>
    <row r="51" spans="1:6">
      <c r="A51" s="50"/>
      <c r="B51" s="35" t="s">
        <v>53</v>
      </c>
      <c r="C51" s="30">
        <v>150000</v>
      </c>
      <c r="D51" s="6"/>
      <c r="E51" s="27"/>
      <c r="F51" s="27"/>
    </row>
    <row r="52" spans="1:6">
      <c r="A52" s="50"/>
      <c r="B52" s="36"/>
      <c r="C52" s="30"/>
      <c r="D52" s="6"/>
      <c r="E52" s="27"/>
      <c r="F52" s="27"/>
    </row>
    <row r="53" spans="1:6">
      <c r="A53" s="50"/>
      <c r="B53" s="36"/>
      <c r="C53" s="30"/>
      <c r="D53" s="6"/>
      <c r="E53" s="27"/>
      <c r="F53" s="27"/>
    </row>
    <row r="54" spans="1:6">
      <c r="A54" s="50"/>
      <c r="B54" s="37" t="s">
        <v>9</v>
      </c>
      <c r="C54" s="17"/>
      <c r="D54" s="11">
        <f>SUM(C50:C52)</f>
        <v>280000</v>
      </c>
      <c r="E54" s="27"/>
      <c r="F54" s="27"/>
    </row>
    <row r="55" spans="1:6">
      <c r="A55" s="50" t="s">
        <v>54</v>
      </c>
      <c r="B55" s="4" t="s">
        <v>55</v>
      </c>
      <c r="C55" s="5">
        <v>56000</v>
      </c>
      <c r="D55" s="6"/>
      <c r="E55" s="27"/>
      <c r="F55" s="27"/>
    </row>
    <row r="56" spans="1:6">
      <c r="A56" s="50"/>
      <c r="B56" s="4" t="s">
        <v>56</v>
      </c>
      <c r="C56" s="5">
        <v>79800</v>
      </c>
      <c r="D56" s="6"/>
      <c r="E56" s="27"/>
      <c r="F56" s="27"/>
    </row>
    <row r="57" spans="1:6">
      <c r="A57" s="50"/>
      <c r="B57" s="4" t="s">
        <v>57</v>
      </c>
      <c r="C57" s="5">
        <v>50000</v>
      </c>
      <c r="D57" s="6"/>
      <c r="E57" s="27"/>
      <c r="F57" s="27"/>
    </row>
    <row r="58" spans="1:6">
      <c r="A58" s="50"/>
      <c r="B58" s="4" t="s">
        <v>58</v>
      </c>
      <c r="C58" s="19">
        <v>65185</v>
      </c>
      <c r="D58" s="6"/>
      <c r="E58" s="27"/>
      <c r="F58" s="27"/>
    </row>
    <row r="59" spans="1:6">
      <c r="A59" s="50"/>
      <c r="B59" s="4" t="s">
        <v>59</v>
      </c>
      <c r="C59" s="19">
        <v>1003860</v>
      </c>
      <c r="D59" s="6"/>
      <c r="E59" s="27"/>
      <c r="F59" s="27"/>
    </row>
    <row r="60" spans="1:6">
      <c r="A60" s="50"/>
      <c r="B60" s="4" t="s">
        <v>60</v>
      </c>
      <c r="C60" s="19">
        <v>95400</v>
      </c>
      <c r="D60" s="6"/>
      <c r="E60" s="27"/>
      <c r="F60" s="27"/>
    </row>
    <row r="61" spans="1:6">
      <c r="A61" s="50"/>
      <c r="B61" s="4" t="s">
        <v>61</v>
      </c>
      <c r="C61" s="19">
        <v>99560</v>
      </c>
      <c r="D61" s="6"/>
      <c r="E61" s="27"/>
      <c r="F61" s="27"/>
    </row>
    <row r="62" spans="1:6">
      <c r="A62" s="50"/>
      <c r="B62" s="4" t="s">
        <v>62</v>
      </c>
      <c r="C62" s="19">
        <v>98800</v>
      </c>
      <c r="D62" s="6"/>
      <c r="E62" s="27"/>
      <c r="F62" s="27"/>
    </row>
    <row r="63" spans="1:6">
      <c r="A63" s="50"/>
      <c r="B63" s="4" t="s">
        <v>63</v>
      </c>
      <c r="C63" s="19">
        <f>87713+62121</f>
        <v>149834</v>
      </c>
      <c r="D63" s="6"/>
      <c r="E63" s="27"/>
      <c r="F63" s="27"/>
    </row>
    <row r="64" spans="1:6">
      <c r="A64" s="50"/>
      <c r="B64" s="4" t="s">
        <v>64</v>
      </c>
      <c r="C64" s="19">
        <v>46400</v>
      </c>
      <c r="D64" s="6"/>
      <c r="E64" s="27"/>
      <c r="F64" s="27"/>
    </row>
    <row r="65" spans="1:6">
      <c r="A65" s="50"/>
      <c r="B65" s="4" t="s">
        <v>65</v>
      </c>
      <c r="C65" s="19">
        <v>98300</v>
      </c>
      <c r="D65" s="6"/>
      <c r="E65" s="27"/>
      <c r="F65" s="27"/>
    </row>
    <row r="66" spans="1:6">
      <c r="A66" s="50"/>
      <c r="B66" s="4" t="s">
        <v>66</v>
      </c>
      <c r="C66" s="19">
        <v>96712</v>
      </c>
      <c r="D66" s="6"/>
      <c r="E66" s="27"/>
      <c r="F66" s="27"/>
    </row>
    <row r="67" spans="1:6">
      <c r="A67" s="50"/>
      <c r="B67" s="4" t="s">
        <v>67</v>
      </c>
      <c r="C67" s="19">
        <v>8925</v>
      </c>
      <c r="D67" s="6"/>
      <c r="E67" s="27"/>
      <c r="F67" s="27"/>
    </row>
    <row r="68" spans="1:6">
      <c r="A68" s="50"/>
      <c r="B68" s="4" t="s">
        <v>68</v>
      </c>
      <c r="C68" s="19">
        <v>50000</v>
      </c>
      <c r="D68" s="6"/>
      <c r="E68" s="27"/>
      <c r="F68" s="27"/>
    </row>
    <row r="69" spans="1:6">
      <c r="A69" s="50"/>
      <c r="B69" s="4" t="s">
        <v>69</v>
      </c>
      <c r="C69" s="19">
        <v>9280</v>
      </c>
      <c r="D69" s="6"/>
      <c r="E69" s="27"/>
      <c r="F69" s="27"/>
    </row>
    <row r="70" spans="1:6">
      <c r="A70" s="50"/>
      <c r="B70" s="4" t="s">
        <v>70</v>
      </c>
      <c r="C70" s="19">
        <v>78200</v>
      </c>
      <c r="D70" s="6"/>
      <c r="E70" s="27"/>
      <c r="F70" s="27"/>
    </row>
    <row r="71" spans="1:6">
      <c r="A71" s="50"/>
      <c r="B71" s="4" t="s">
        <v>71</v>
      </c>
      <c r="C71" s="19">
        <v>97528</v>
      </c>
      <c r="D71" s="6"/>
      <c r="E71" s="27"/>
      <c r="F71" s="27"/>
    </row>
    <row r="72" spans="1:6">
      <c r="A72" s="50"/>
      <c r="B72" s="4" t="s">
        <v>72</v>
      </c>
      <c r="C72" s="19">
        <v>99700</v>
      </c>
      <c r="D72" s="6"/>
      <c r="E72" s="27"/>
      <c r="F72" s="27"/>
    </row>
    <row r="73" spans="1:6">
      <c r="A73" s="50"/>
      <c r="B73" s="16" t="s">
        <v>9</v>
      </c>
      <c r="C73" s="10"/>
      <c r="D73" s="11">
        <f>SUM(C55:C72)</f>
        <v>2283484</v>
      </c>
      <c r="E73" s="27"/>
      <c r="F73" s="27"/>
    </row>
    <row r="74" spans="1:6">
      <c r="A74" s="56" t="s">
        <v>73</v>
      </c>
      <c r="B74" s="4" t="s">
        <v>74</v>
      </c>
      <c r="C74" s="19">
        <v>28350</v>
      </c>
      <c r="D74" s="6"/>
      <c r="E74" s="27"/>
      <c r="F74" s="27"/>
    </row>
    <row r="75" spans="1:6">
      <c r="A75" s="56"/>
      <c r="B75" s="4" t="s">
        <v>75</v>
      </c>
      <c r="C75" s="19">
        <v>99750</v>
      </c>
      <c r="D75" s="6"/>
      <c r="E75" s="27"/>
      <c r="F75" s="27"/>
    </row>
    <row r="76" spans="1:6">
      <c r="A76" s="56"/>
      <c r="B76" s="23" t="s">
        <v>76</v>
      </c>
      <c r="C76" s="15">
        <v>23164</v>
      </c>
      <c r="D76" s="6"/>
      <c r="E76" s="27"/>
      <c r="F76" s="27"/>
    </row>
    <row r="77" spans="1:6">
      <c r="A77" s="56"/>
      <c r="B77" s="28" t="s">
        <v>77</v>
      </c>
      <c r="C77" s="38">
        <v>361601</v>
      </c>
      <c r="D77" s="6"/>
      <c r="E77" s="27"/>
      <c r="F77" s="27"/>
    </row>
    <row r="78" spans="1:6" ht="13.15" customHeight="1">
      <c r="A78" s="56"/>
      <c r="B78" s="28" t="s">
        <v>78</v>
      </c>
      <c r="C78" s="38">
        <v>953</v>
      </c>
      <c r="D78" s="6"/>
      <c r="E78" s="27"/>
      <c r="F78" s="27"/>
    </row>
    <row r="79" spans="1:6" ht="13.15" customHeight="1">
      <c r="A79" s="56"/>
      <c r="B79" s="28" t="s">
        <v>79</v>
      </c>
      <c r="C79" s="38">
        <v>51450</v>
      </c>
      <c r="D79" s="6"/>
      <c r="E79" s="27"/>
      <c r="F79" s="27"/>
    </row>
    <row r="80" spans="1:6">
      <c r="A80" s="56"/>
      <c r="B80" s="23" t="s">
        <v>80</v>
      </c>
      <c r="C80" s="30">
        <v>20000</v>
      </c>
      <c r="D80" s="6"/>
      <c r="E80" s="27"/>
      <c r="F80" s="27"/>
    </row>
    <row r="81" spans="1:6">
      <c r="A81" s="56"/>
      <c r="B81" s="23" t="s">
        <v>81</v>
      </c>
      <c r="C81" s="30">
        <v>14750</v>
      </c>
      <c r="D81" s="6"/>
      <c r="E81" s="27"/>
      <c r="F81" s="27"/>
    </row>
    <row r="82" spans="1:6">
      <c r="A82" s="56"/>
      <c r="B82" s="23" t="s">
        <v>82</v>
      </c>
      <c r="C82" s="30">
        <v>99540</v>
      </c>
      <c r="D82" s="6"/>
      <c r="E82" s="27"/>
      <c r="F82" s="27"/>
    </row>
    <row r="83" spans="1:6">
      <c r="A83" s="56"/>
      <c r="B83" s="23" t="s">
        <v>83</v>
      </c>
      <c r="C83" s="30">
        <v>69905</v>
      </c>
      <c r="D83" s="6"/>
      <c r="E83" s="27"/>
      <c r="F83" s="27"/>
    </row>
    <row r="84" spans="1:6">
      <c r="A84" s="56"/>
      <c r="B84" s="23" t="s">
        <v>84</v>
      </c>
      <c r="C84" s="30">
        <v>96276</v>
      </c>
      <c r="D84" s="6"/>
      <c r="E84" s="27"/>
      <c r="F84" s="27"/>
    </row>
    <row r="85" spans="1:6">
      <c r="A85" s="56"/>
      <c r="B85" s="23" t="s">
        <v>85</v>
      </c>
      <c r="C85" s="30">
        <v>13700</v>
      </c>
      <c r="D85" s="6"/>
      <c r="E85" s="27"/>
      <c r="F85" s="27"/>
    </row>
    <row r="86" spans="1:6">
      <c r="A86" s="56"/>
      <c r="B86" s="23" t="s">
        <v>86</v>
      </c>
      <c r="C86" s="30">
        <v>1436</v>
      </c>
      <c r="D86" s="6"/>
      <c r="E86" s="27"/>
      <c r="F86" s="27"/>
    </row>
    <row r="87" spans="1:6">
      <c r="A87" s="56"/>
      <c r="B87" s="23" t="s">
        <v>87</v>
      </c>
      <c r="C87" s="30">
        <v>12500</v>
      </c>
      <c r="D87" s="6"/>
      <c r="E87" s="27"/>
      <c r="F87" s="27"/>
    </row>
    <row r="88" spans="1:6">
      <c r="A88" s="56"/>
      <c r="B88" s="23" t="s">
        <v>88</v>
      </c>
      <c r="C88" s="30">
        <v>21082</v>
      </c>
      <c r="D88" s="6"/>
      <c r="E88" s="27"/>
      <c r="F88" s="27"/>
    </row>
    <row r="89" spans="1:6">
      <c r="A89" s="56"/>
      <c r="B89" s="23" t="s">
        <v>89</v>
      </c>
      <c r="C89" s="30">
        <v>18500</v>
      </c>
      <c r="D89" s="6"/>
      <c r="E89" s="27"/>
      <c r="F89" s="27"/>
    </row>
    <row r="90" spans="1:6">
      <c r="A90" s="56"/>
      <c r="B90" s="23" t="s">
        <v>90</v>
      </c>
      <c r="C90" s="30">
        <v>97650</v>
      </c>
      <c r="D90" s="6"/>
      <c r="E90" s="27"/>
      <c r="F90" s="27"/>
    </row>
    <row r="91" spans="1:6">
      <c r="A91" s="56"/>
      <c r="B91" s="23" t="s">
        <v>91</v>
      </c>
      <c r="C91" s="30">
        <v>57000</v>
      </c>
      <c r="D91" s="6"/>
      <c r="E91" s="27"/>
      <c r="F91" s="27"/>
    </row>
    <row r="92" spans="1:6">
      <c r="A92" s="56"/>
      <c r="B92" s="23" t="s">
        <v>92</v>
      </c>
      <c r="C92" s="30">
        <v>20032</v>
      </c>
      <c r="D92" s="6"/>
      <c r="E92" s="27"/>
      <c r="F92" s="27"/>
    </row>
    <row r="93" spans="1:6">
      <c r="A93" s="56"/>
      <c r="B93" s="23" t="s">
        <v>93</v>
      </c>
      <c r="C93" s="30">
        <v>18500</v>
      </c>
      <c r="D93" s="6"/>
      <c r="E93" s="27"/>
      <c r="F93" s="27"/>
    </row>
    <row r="94" spans="1:6">
      <c r="A94" s="56"/>
      <c r="B94" s="23" t="s">
        <v>94</v>
      </c>
      <c r="C94" s="30">
        <v>14018</v>
      </c>
      <c r="D94" s="6"/>
      <c r="E94" s="27"/>
      <c r="F94" s="27"/>
    </row>
    <row r="95" spans="1:6">
      <c r="A95" s="56"/>
      <c r="B95" s="23" t="s">
        <v>95</v>
      </c>
      <c r="C95" s="30">
        <v>75000</v>
      </c>
      <c r="D95" s="6"/>
      <c r="E95" s="27"/>
      <c r="F95" s="27"/>
    </row>
    <row r="96" spans="1:6">
      <c r="A96" s="56"/>
      <c r="B96" s="23" t="s">
        <v>96</v>
      </c>
      <c r="C96" s="30">
        <v>115533</v>
      </c>
      <c r="D96" s="6"/>
      <c r="E96" s="27"/>
      <c r="F96" s="27"/>
    </row>
    <row r="97" spans="1:6">
      <c r="A97" s="56"/>
      <c r="B97" s="23" t="s">
        <v>97</v>
      </c>
      <c r="C97" s="30">
        <v>18219</v>
      </c>
      <c r="D97" s="6"/>
      <c r="E97" s="27"/>
      <c r="F97" s="27"/>
    </row>
    <row r="98" spans="1:6">
      <c r="A98" s="56"/>
      <c r="B98" s="23" t="s">
        <v>98</v>
      </c>
      <c r="C98" s="30">
        <v>99750</v>
      </c>
      <c r="D98" s="6"/>
      <c r="E98" s="27"/>
      <c r="F98" s="27"/>
    </row>
    <row r="99" spans="1:6">
      <c r="A99" s="56"/>
      <c r="B99" s="23" t="s">
        <v>99</v>
      </c>
      <c r="C99" s="30">
        <v>246780</v>
      </c>
      <c r="D99" s="6"/>
      <c r="E99" s="27"/>
      <c r="F99" s="27"/>
    </row>
    <row r="100" spans="1:6">
      <c r="A100" s="56"/>
      <c r="B100" s="23" t="s">
        <v>100</v>
      </c>
      <c r="C100" s="30">
        <v>21000</v>
      </c>
      <c r="D100" s="6"/>
      <c r="E100" s="27"/>
      <c r="F100" s="27"/>
    </row>
    <row r="101" spans="1:6">
      <c r="A101" s="56"/>
      <c r="B101" s="23" t="s">
        <v>101</v>
      </c>
      <c r="C101" s="30">
        <v>18000</v>
      </c>
      <c r="D101" s="6"/>
      <c r="E101" s="27"/>
      <c r="F101" s="27"/>
    </row>
    <row r="102" spans="1:6">
      <c r="A102" s="56"/>
      <c r="B102" s="23" t="s">
        <v>102</v>
      </c>
      <c r="C102" s="30">
        <v>20000</v>
      </c>
      <c r="D102" s="6"/>
      <c r="E102" s="27"/>
      <c r="F102" s="27"/>
    </row>
    <row r="103" spans="1:6">
      <c r="A103" s="56"/>
      <c r="B103" s="16" t="s">
        <v>9</v>
      </c>
      <c r="C103" s="17"/>
      <c r="D103" s="11">
        <f>SUM(C74:C102)</f>
        <v>1754439</v>
      </c>
      <c r="E103" s="27"/>
      <c r="F103" s="27"/>
    </row>
    <row r="104" spans="1:6">
      <c r="A104" s="57" t="s">
        <v>103</v>
      </c>
      <c r="B104" s="16" t="s">
        <v>104</v>
      </c>
      <c r="C104" s="17">
        <v>480127</v>
      </c>
      <c r="D104" s="11"/>
      <c r="E104" s="27"/>
      <c r="F104" s="27"/>
    </row>
    <row r="105" spans="1:6">
      <c r="A105" s="57"/>
      <c r="B105" s="16" t="s">
        <v>105</v>
      </c>
      <c r="C105" s="17">
        <v>82384</v>
      </c>
      <c r="D105" s="11"/>
      <c r="E105" s="27"/>
      <c r="F105" s="27"/>
    </row>
    <row r="106" spans="1:6">
      <c r="A106" s="57"/>
      <c r="B106" s="16" t="s">
        <v>106</v>
      </c>
      <c r="C106" s="17">
        <f>499036+1759</f>
        <v>500795</v>
      </c>
      <c r="D106" s="11"/>
      <c r="E106" s="27"/>
      <c r="F106" s="27"/>
    </row>
    <row r="107" spans="1:6">
      <c r="A107" s="57"/>
      <c r="B107" s="16" t="s">
        <v>107</v>
      </c>
      <c r="C107" s="17">
        <v>492798</v>
      </c>
      <c r="D107" s="11"/>
      <c r="E107" s="27"/>
      <c r="F107" s="27"/>
    </row>
    <row r="108" spans="1:6">
      <c r="A108" s="57"/>
      <c r="B108" s="16" t="s">
        <v>108</v>
      </c>
      <c r="C108" s="17">
        <v>64046</v>
      </c>
      <c r="D108" s="11"/>
      <c r="E108" s="27"/>
      <c r="F108" s="27"/>
    </row>
    <row r="109" spans="1:6">
      <c r="A109" s="57"/>
      <c r="B109" s="16" t="s">
        <v>109</v>
      </c>
      <c r="C109" s="17">
        <v>406868</v>
      </c>
      <c r="D109" s="11"/>
      <c r="E109" s="27"/>
      <c r="F109" s="27"/>
    </row>
    <row r="110" spans="1:6">
      <c r="A110" s="57"/>
      <c r="B110" s="16" t="s">
        <v>110</v>
      </c>
      <c r="C110" s="17">
        <v>427199</v>
      </c>
      <c r="D110" s="11"/>
      <c r="E110" s="27"/>
      <c r="F110" s="27"/>
    </row>
    <row r="111" spans="1:6">
      <c r="A111" s="57"/>
      <c r="B111" s="16" t="s">
        <v>111</v>
      </c>
      <c r="C111" s="17">
        <v>420132</v>
      </c>
      <c r="D111" s="11"/>
      <c r="E111" s="27"/>
      <c r="F111" s="27"/>
    </row>
    <row r="112" spans="1:6">
      <c r="A112" s="57"/>
      <c r="B112" s="16" t="s">
        <v>9</v>
      </c>
      <c r="C112" s="17"/>
      <c r="D112" s="11">
        <f>C108+C109+C110+C111+C104+C105+C106+C107</f>
        <v>2874349</v>
      </c>
      <c r="E112" s="27"/>
      <c r="F112" s="27"/>
    </row>
    <row r="113" spans="1:6">
      <c r="A113" s="39" t="s">
        <v>112</v>
      </c>
      <c r="B113" s="16"/>
      <c r="C113" s="10"/>
      <c r="D113" s="11">
        <f>D6+D13+D17+D25+D49+D42+D54+D73+D103+D46+D112</f>
        <v>47435260</v>
      </c>
      <c r="E113" s="27"/>
      <c r="F113" s="27"/>
    </row>
    <row r="114" spans="1:6">
      <c r="A114" s="7" t="s">
        <v>113</v>
      </c>
      <c r="B114" s="40" t="s">
        <v>114</v>
      </c>
      <c r="C114" s="29">
        <f>114500+1760+145500</f>
        <v>261760</v>
      </c>
      <c r="D114" s="25"/>
      <c r="E114" s="27"/>
      <c r="F114" s="27"/>
    </row>
    <row r="115" spans="1:6">
      <c r="A115" s="7"/>
      <c r="B115" s="41" t="s">
        <v>115</v>
      </c>
      <c r="C115" s="5">
        <f>352650+2650</f>
        <v>355300</v>
      </c>
      <c r="D115" s="25"/>
      <c r="E115" s="27"/>
      <c r="F115" s="27"/>
    </row>
    <row r="116" spans="1:6">
      <c r="A116" s="7"/>
      <c r="B116" s="41" t="s">
        <v>116</v>
      </c>
      <c r="C116" s="19">
        <f>307500+14000</f>
        <v>321500</v>
      </c>
      <c r="D116" s="25"/>
      <c r="E116" s="27"/>
      <c r="F116" s="27"/>
    </row>
    <row r="117" spans="1:6">
      <c r="A117" s="7"/>
      <c r="B117" s="41" t="s">
        <v>117</v>
      </c>
      <c r="C117" s="19">
        <f>325290+630</f>
        <v>325920</v>
      </c>
      <c r="D117" s="25"/>
      <c r="E117" s="27"/>
      <c r="F117" s="27"/>
    </row>
    <row r="118" spans="1:6">
      <c r="A118" s="7"/>
      <c r="B118" s="41" t="s">
        <v>118</v>
      </c>
      <c r="C118" s="19">
        <f>282000+40665</f>
        <v>322665</v>
      </c>
      <c r="D118" s="25"/>
      <c r="E118" s="27"/>
      <c r="F118" s="27"/>
    </row>
    <row r="119" spans="1:6">
      <c r="A119" s="7"/>
      <c r="B119" s="41" t="s">
        <v>119</v>
      </c>
      <c r="C119" s="19"/>
      <c r="D119" s="25"/>
      <c r="E119" s="27"/>
      <c r="F119" s="27"/>
    </row>
    <row r="120" spans="1:6">
      <c r="A120" s="7"/>
      <c r="B120" s="41" t="s">
        <v>120</v>
      </c>
      <c r="C120" s="19"/>
      <c r="D120" s="25"/>
      <c r="E120" s="27"/>
      <c r="F120" s="27"/>
    </row>
    <row r="121" spans="1:6">
      <c r="A121" s="7"/>
      <c r="B121" s="41" t="s">
        <v>121</v>
      </c>
      <c r="C121" s="19">
        <f>2310+293055+25620+420</f>
        <v>321405</v>
      </c>
      <c r="D121" s="25"/>
      <c r="E121" s="27"/>
      <c r="F121" s="27"/>
    </row>
    <row r="122" spans="1:6">
      <c r="A122" s="7"/>
      <c r="B122" s="41" t="s">
        <v>122</v>
      </c>
      <c r="C122" s="19">
        <f>40000+278400+25900</f>
        <v>344300</v>
      </c>
      <c r="D122" s="25"/>
      <c r="E122" s="27"/>
      <c r="F122" s="27"/>
    </row>
    <row r="123" spans="1:6">
      <c r="A123" s="7"/>
      <c r="B123" s="41" t="s">
        <v>123</v>
      </c>
      <c r="C123" s="19">
        <f>306350+29040</f>
        <v>335390</v>
      </c>
      <c r="D123" s="25"/>
      <c r="E123" s="27"/>
      <c r="F123" s="27"/>
    </row>
    <row r="124" spans="1:6">
      <c r="A124" s="7"/>
      <c r="B124" s="41" t="s">
        <v>124</v>
      </c>
      <c r="C124" s="19">
        <f>307670+31130</f>
        <v>338800</v>
      </c>
      <c r="D124" s="25"/>
      <c r="E124" s="27"/>
      <c r="F124" s="27"/>
    </row>
    <row r="125" spans="1:6">
      <c r="A125" s="7"/>
      <c r="B125" s="41" t="s">
        <v>125</v>
      </c>
      <c r="C125" s="19">
        <f>309225+20055</f>
        <v>329280</v>
      </c>
      <c r="D125" s="25"/>
      <c r="E125" s="27"/>
      <c r="F125" s="27"/>
    </row>
    <row r="126" spans="1:6">
      <c r="A126" s="7"/>
      <c r="B126" s="41" t="s">
        <v>126</v>
      </c>
      <c r="C126" s="19">
        <f>160000+40000+40000+40000+40000+40000+40000+40000</f>
        <v>440000</v>
      </c>
      <c r="D126" s="25"/>
      <c r="E126" s="27"/>
      <c r="F126" s="27"/>
    </row>
    <row r="127" spans="1:6">
      <c r="A127" s="7"/>
      <c r="B127" s="41" t="s">
        <v>127</v>
      </c>
      <c r="C127" s="19">
        <f>1459+1337</f>
        <v>2796</v>
      </c>
      <c r="D127" s="25"/>
      <c r="E127" s="27"/>
      <c r="F127" s="27"/>
    </row>
    <row r="128" spans="1:6">
      <c r="A128" s="7"/>
      <c r="B128" s="41" t="s">
        <v>128</v>
      </c>
      <c r="C128" s="5">
        <v>1000</v>
      </c>
      <c r="D128" s="25"/>
      <c r="E128" s="27"/>
      <c r="F128" s="27"/>
    </row>
    <row r="129" spans="1:7">
      <c r="A129" s="7"/>
      <c r="B129" s="41" t="s">
        <v>129</v>
      </c>
      <c r="C129" s="5">
        <v>7000</v>
      </c>
      <c r="D129" s="25"/>
      <c r="E129" s="27"/>
      <c r="F129" s="27"/>
    </row>
    <row r="130" spans="1:7">
      <c r="A130" s="7"/>
      <c r="B130" s="41" t="s">
        <v>130</v>
      </c>
      <c r="C130" s="5">
        <v>2723</v>
      </c>
      <c r="D130" s="25"/>
      <c r="E130" s="27"/>
      <c r="F130" s="27"/>
    </row>
    <row r="131" spans="1:7">
      <c r="A131" s="7"/>
      <c r="B131" s="41" t="s">
        <v>131</v>
      </c>
      <c r="C131" s="5">
        <v>11275</v>
      </c>
      <c r="D131" s="25"/>
      <c r="E131" s="27"/>
      <c r="F131" s="27"/>
    </row>
    <row r="132" spans="1:7">
      <c r="A132" s="7"/>
      <c r="B132" s="41" t="s">
        <v>132</v>
      </c>
      <c r="C132" s="5">
        <v>757813</v>
      </c>
      <c r="D132" s="25"/>
      <c r="E132" s="27"/>
      <c r="F132" s="27"/>
    </row>
    <row r="133" spans="1:7">
      <c r="A133" s="7"/>
      <c r="B133" s="41" t="s">
        <v>133</v>
      </c>
      <c r="C133" s="19">
        <f>22321+27612+42320</f>
        <v>92253</v>
      </c>
      <c r="D133" s="25"/>
      <c r="E133" s="27"/>
      <c r="F133" s="27"/>
    </row>
    <row r="134" spans="1:7">
      <c r="A134" s="7"/>
      <c r="B134" s="41" t="s">
        <v>139</v>
      </c>
      <c r="C134" s="19">
        <f>16311786+18152426</f>
        <v>34464212</v>
      </c>
      <c r="D134" s="25"/>
      <c r="E134" s="27"/>
      <c r="F134" s="27"/>
    </row>
    <row r="135" spans="1:7">
      <c r="A135" s="7"/>
      <c r="B135" s="41" t="s">
        <v>134</v>
      </c>
      <c r="C135" s="19">
        <v>1000</v>
      </c>
      <c r="D135" s="25"/>
      <c r="E135" s="27"/>
      <c r="F135" s="27"/>
    </row>
    <row r="136" spans="1:7">
      <c r="A136" s="9" t="s">
        <v>135</v>
      </c>
      <c r="B136" s="42"/>
      <c r="C136" s="10"/>
      <c r="D136" s="26">
        <f>SUM(C114:C135)</f>
        <v>39036392</v>
      </c>
      <c r="E136" s="27"/>
      <c r="F136" s="27"/>
    </row>
    <row r="137" spans="1:7">
      <c r="A137" s="43"/>
      <c r="B137" s="16" t="s">
        <v>136</v>
      </c>
      <c r="C137" s="10">
        <v>21993685</v>
      </c>
      <c r="D137" s="26"/>
      <c r="E137" s="27"/>
      <c r="F137" s="27"/>
      <c r="G137" t="s">
        <v>137</v>
      </c>
    </row>
    <row r="138" spans="1:7" ht="42.75">
      <c r="B138" s="49" t="s">
        <v>141</v>
      </c>
      <c r="C138" s="45"/>
    </row>
    <row r="139" spans="1:7" s="45" customFormat="1" ht="16.5" customHeight="1">
      <c r="A139" s="46"/>
      <c r="B139" s="45" t="s">
        <v>138</v>
      </c>
    </row>
    <row r="140" spans="1:7" s="45" customFormat="1" ht="56.25" customHeight="1">
      <c r="A140" s="46"/>
      <c r="B140" s="54" t="s">
        <v>142</v>
      </c>
      <c r="C140" s="55"/>
      <c r="D140" s="55"/>
    </row>
    <row r="141" spans="1:7">
      <c r="B141" s="47" t="s">
        <v>140</v>
      </c>
      <c r="C141" s="48">
        <f>C137+D136-D113</f>
        <v>13594817</v>
      </c>
    </row>
  </sheetData>
  <mergeCells count="12">
    <mergeCell ref="B140:D140"/>
    <mergeCell ref="A47:A49"/>
    <mergeCell ref="A50:A54"/>
    <mergeCell ref="A55:A73"/>
    <mergeCell ref="A74:A103"/>
    <mergeCell ref="A104:A112"/>
    <mergeCell ref="A43:A46"/>
    <mergeCell ref="E1:F1"/>
    <mergeCell ref="A7:A13"/>
    <mergeCell ref="A14:A17"/>
    <mergeCell ref="A18:A25"/>
    <mergeCell ref="A26:A4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2022-03-21T02:53:52Z</cp:lastPrinted>
  <dcterms:created xsi:type="dcterms:W3CDTF">2022-03-03T07:39:51Z</dcterms:created>
  <dcterms:modified xsi:type="dcterms:W3CDTF">2022-03-22T00:47:28Z</dcterms:modified>
</cp:coreProperties>
</file>